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0" yWindow="0" windowWidth="20490" windowHeight="7365" tabRatio="573" activeTab="1"/>
  </bookViews>
  <sheets>
    <sheet name="Instrucciones" sheetId="1" r:id="rId1"/>
    <sheet name="Liquidador" sheetId="2" r:id="rId2"/>
    <sheet name="Parametros" sheetId="3" state="hidden" r:id="rId3"/>
  </sheets>
  <definedNames/>
  <calcPr fullCalcOnLoad="1"/>
</workbook>
</file>

<file path=xl/sharedStrings.xml><?xml version="1.0" encoding="utf-8"?>
<sst xmlns="http://schemas.openxmlformats.org/spreadsheetml/2006/main" count="100" uniqueCount="100">
  <si>
    <t>IM</t>
  </si>
  <si>
    <t>Total a Pagar</t>
  </si>
  <si>
    <t>Deuda Capital (K)</t>
  </si>
  <si>
    <t>Total intereses de mora</t>
  </si>
  <si>
    <t>2009/12</t>
  </si>
  <si>
    <t>2010/01</t>
  </si>
  <si>
    <t>2010/02</t>
  </si>
  <si>
    <t>2010/03</t>
  </si>
  <si>
    <t>2010/04</t>
  </si>
  <si>
    <t>2010/05</t>
  </si>
  <si>
    <t>2010/06</t>
  </si>
  <si>
    <t>Dias mora</t>
  </si>
  <si>
    <t>PARAMETROS</t>
  </si>
  <si>
    <t>tasa interes I.E.A</t>
  </si>
  <si>
    <t>año mes inicial</t>
  </si>
  <si>
    <t>fecha 
inicial</t>
  </si>
  <si>
    <t>fecha
 corte</t>
  </si>
  <si>
    <t>numero dias (n)</t>
  </si>
  <si>
    <t>Fecha maxima de proyección</t>
  </si>
  <si>
    <t>Estado de la proyección de intereses</t>
  </si>
  <si>
    <t>2010/07</t>
  </si>
  <si>
    <t>2010/08</t>
  </si>
  <si>
    <t>2010/09</t>
  </si>
  <si>
    <t>Ingrese la Deuda Capital (K)</t>
  </si>
  <si>
    <t>Ingrese la fecha limite de pago</t>
  </si>
  <si>
    <t>Ingrese la fecha de proyección</t>
  </si>
  <si>
    <t>Intereses de mora (Sin redondear)</t>
  </si>
  <si>
    <t>2010/10</t>
  </si>
  <si>
    <t>2010/11</t>
  </si>
  <si>
    <t>2010/12</t>
  </si>
  <si>
    <t>2011-01</t>
  </si>
  <si>
    <t>2011-02</t>
  </si>
  <si>
    <t>2011-03</t>
  </si>
  <si>
    <t>2011-04</t>
  </si>
  <si>
    <t>2011-05</t>
  </si>
  <si>
    <t>2011-06</t>
  </si>
  <si>
    <t>2011-07</t>
  </si>
  <si>
    <t>2011-08</t>
  </si>
  <si>
    <t>2011-09</t>
  </si>
  <si>
    <t>2011-10</t>
  </si>
  <si>
    <t>2011-11</t>
  </si>
  <si>
    <t>2011-12</t>
  </si>
  <si>
    <t>2012-01</t>
  </si>
  <si>
    <t>2012-02</t>
  </si>
  <si>
    <t>2012-03</t>
  </si>
  <si>
    <t>2012-04</t>
  </si>
  <si>
    <t>2012-05</t>
  </si>
  <si>
    <t>2012-06</t>
  </si>
  <si>
    <t>2012-07</t>
  </si>
  <si>
    <t>2012-08</t>
  </si>
  <si>
    <t>2012-09</t>
  </si>
  <si>
    <t>2012-10</t>
  </si>
  <si>
    <t>2012-11</t>
  </si>
  <si>
    <t>2012-12</t>
  </si>
  <si>
    <t>2013-01</t>
  </si>
  <si>
    <t>2013-02</t>
  </si>
  <si>
    <t>2013-03</t>
  </si>
  <si>
    <t>2013-04</t>
  </si>
  <si>
    <t>2013-05</t>
  </si>
  <si>
    <t>2013-06</t>
  </si>
  <si>
    <t>2012-13</t>
  </si>
  <si>
    <t>2013-07</t>
  </si>
  <si>
    <t>2013-08</t>
  </si>
  <si>
    <t>2013-09</t>
  </si>
  <si>
    <t>2013-10</t>
  </si>
  <si>
    <t>2013-11</t>
  </si>
  <si>
    <t>2013-12</t>
  </si>
  <si>
    <t>2014-01</t>
  </si>
  <si>
    <t>2014-02</t>
  </si>
  <si>
    <t>2014-03</t>
  </si>
  <si>
    <t>2014-04</t>
  </si>
  <si>
    <t>2014-05</t>
  </si>
  <si>
    <t>2014-06</t>
  </si>
  <si>
    <t>2014-07</t>
  </si>
  <si>
    <t>2014-08</t>
  </si>
  <si>
    <t>2014-09</t>
  </si>
  <si>
    <t>2014-10</t>
  </si>
  <si>
    <t>2014-11</t>
  </si>
  <si>
    <t>2014-12</t>
  </si>
  <si>
    <t>2015-01</t>
  </si>
  <si>
    <t>2015-02</t>
  </si>
  <si>
    <t>2015-03</t>
  </si>
  <si>
    <t>2015-04</t>
  </si>
  <si>
    <t>2015-05</t>
  </si>
  <si>
    <t>2015-06</t>
  </si>
  <si>
    <t>2015-07</t>
  </si>
  <si>
    <t>2015-08</t>
  </si>
  <si>
    <t>2015-09</t>
  </si>
  <si>
    <t>2. Diligencie los siguientes campos:</t>
  </si>
  <si>
    <t>Tenga en cuenta:</t>
  </si>
  <si>
    <t>* El valor calculado de intereses puede diferir en ± 100 pesos, debido al límite de números decimales en Excel.</t>
  </si>
  <si>
    <r>
      <t>*</t>
    </r>
    <r>
      <rPr>
        <b/>
        <sz val="11"/>
        <color indexed="23"/>
        <rFont val="Arial"/>
        <family val="2"/>
      </rPr>
      <t xml:space="preserve"> Ingrese deuda capital (K)</t>
    </r>
    <r>
      <rPr>
        <sz val="11"/>
        <color indexed="23"/>
        <rFont val="Arial"/>
        <family val="2"/>
      </rPr>
      <t>: Valor adeudado original, este no tiene intereses.</t>
    </r>
  </si>
  <si>
    <r>
      <t xml:space="preserve">* </t>
    </r>
    <r>
      <rPr>
        <b/>
        <sz val="11"/>
        <color indexed="23"/>
        <rFont val="Arial"/>
        <family val="2"/>
      </rPr>
      <t>Ingrese fecha límite de pago:</t>
    </r>
    <r>
      <rPr>
        <sz val="11"/>
        <color indexed="23"/>
        <rFont val="Arial"/>
        <family val="2"/>
      </rPr>
      <t xml:space="preserve"> Fecha límite de pago de la planilla. </t>
    </r>
  </si>
  <si>
    <r>
      <t xml:space="preserve">* </t>
    </r>
    <r>
      <rPr>
        <b/>
        <sz val="11"/>
        <color indexed="23"/>
        <rFont val="Arial"/>
        <family val="2"/>
      </rPr>
      <t>Ingrese fecha de proyección:</t>
    </r>
    <r>
      <rPr>
        <sz val="11"/>
        <color indexed="23"/>
        <rFont val="Arial"/>
        <family val="2"/>
      </rPr>
      <t xml:space="preserve"> Fecha para la cual se quiere calcular los intereses de mora y el valor total adeudado.</t>
    </r>
  </si>
  <si>
    <r>
      <t xml:space="preserve">* Para el cálculo de los intereses </t>
    </r>
    <r>
      <rPr>
        <b/>
        <sz val="11"/>
        <color indexed="23"/>
        <rFont val="Arial"/>
        <family val="2"/>
      </rPr>
      <t>es necesario reportar los valores por administradora</t>
    </r>
    <r>
      <rPr>
        <sz val="11"/>
        <color indexed="23"/>
        <rFont val="Arial"/>
        <family val="2"/>
      </rPr>
      <t>.  Si usted incluye valores totales de la planilla o de los subsistemas, la información resultante será aproximada.</t>
    </r>
  </si>
  <si>
    <r>
      <t>1. Para realizar el cálculo de intereses de mora ingrese a la hoja "</t>
    </r>
    <r>
      <rPr>
        <b/>
        <sz val="11"/>
        <color indexed="23"/>
        <rFont val="Arial"/>
        <family val="2"/>
      </rPr>
      <t>Liquidador</t>
    </r>
    <r>
      <rPr>
        <sz val="11"/>
        <color indexed="23"/>
        <rFont val="Arial"/>
        <family val="2"/>
      </rPr>
      <t>"</t>
    </r>
  </si>
  <si>
    <t>* No se puede realizar el cálculo de intereses para periodos posteriores para los que no se tiene información sobre la tasa de intereses.</t>
  </si>
  <si>
    <t>2015-10</t>
  </si>
  <si>
    <t>2015-11</t>
  </si>
  <si>
    <t>2015-12</t>
  </si>
</sst>
</file>

<file path=xl/styles.xml><?xml version="1.0" encoding="utf-8"?>
<styleSheet xmlns="http://schemas.openxmlformats.org/spreadsheetml/2006/main">
  <numFmts count="5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\ #,##0;&quot;$&quot;\ \-#,##0"/>
    <numFmt numFmtId="171" formatCode="&quot;$&quot;\ #,##0;[Red]&quot;$&quot;\ \-#,##0"/>
    <numFmt numFmtId="172" formatCode="&quot;$&quot;\ #,##0.00;&quot;$&quot;\ \-#,##0.00"/>
    <numFmt numFmtId="173" formatCode="&quot;$&quot;\ #,##0.00;[Red]&quot;$&quot;\ \-#,##0.00"/>
    <numFmt numFmtId="174" formatCode="_ &quot;$&quot;\ * #,##0_ ;_ &quot;$&quot;\ * \-#,##0_ ;_ &quot;$&quot;\ * &quot;-&quot;_ ;_ @_ "/>
    <numFmt numFmtId="175" formatCode="_ * #,##0_ ;_ * \-#,##0_ ;_ * &quot;-&quot;_ ;_ @_ "/>
    <numFmt numFmtId="176" formatCode="_ &quot;$&quot;\ * #,##0.00_ ;_ &quot;$&quot;\ * \-#,##0.00_ ;_ &quot;$&quot;\ * &quot;-&quot;??_ ;_ @_ "/>
    <numFmt numFmtId="177" formatCode="_ * #,##0.00_ ;_ * \-#,##0.00_ ;_ * &quot;-&quot;??_ ;_ @_ "/>
    <numFmt numFmtId="178" formatCode="0.0%"/>
    <numFmt numFmtId="179" formatCode="0.000%"/>
    <numFmt numFmtId="180" formatCode="0.0000%"/>
    <numFmt numFmtId="181" formatCode="_ &quot;$&quot;\ * #,##0_ ;_ &quot;$&quot;\ * \-#,##0_ ;_ &quot;$&quot;\ * &quot;-&quot;??_ ;_ @_ "/>
    <numFmt numFmtId="182" formatCode="_ * #,##0.0_ ;_ * \-#,##0.0_ ;_ * &quot;-&quot;??_ ;_ @_ "/>
    <numFmt numFmtId="183" formatCode="_ * #,##0_ ;_ * \-#,##0_ ;_ * &quot;-&quot;??_ ;_ @_ "/>
    <numFmt numFmtId="184" formatCode="_ &quot;$&quot;\ * #,##0.0_ ;_ &quot;$&quot;\ * \-#,##0.0_ ;_ &quot;$&quot;\ * &quot;-&quot;??_ ;_ @_ 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  <numFmt numFmtId="189" formatCode="0.000"/>
    <numFmt numFmtId="190" formatCode="_(* #,##0_);_(* \(#,##0\);_(* &quot;-&quot;??_);_(@_)"/>
    <numFmt numFmtId="191" formatCode="0.0"/>
    <numFmt numFmtId="192" formatCode="_-* #,##0.00\ _€_-;\-* #,##0.00\ _€_-;_-* &quot;-&quot;??\ _€_-;_-@_-"/>
    <numFmt numFmtId="193" formatCode="#,###,##0.00"/>
    <numFmt numFmtId="194" formatCode="_ * #,##0.000_ ;_ * \-#,##0.000_ ;_ * &quot;-&quot;??_ ;_ @_ "/>
    <numFmt numFmtId="195" formatCode="_ * #,##0.0000_ ;_ * \-#,##0.0000_ ;_ * &quot;-&quot;??_ ;_ @_ "/>
    <numFmt numFmtId="196" formatCode="_ * #,##0.00000_ ;_ * \-#,##0.00000_ ;_ * &quot;-&quot;??_ ;_ @_ "/>
    <numFmt numFmtId="197" formatCode="[$-240A]dddd\,\ dd&quot; de &quot;mmmm&quot; de &quot;yyyy"/>
    <numFmt numFmtId="198" formatCode="[$-240A]hh:mm:ss\ AM/PM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_ &quot;$&quot;\ * #,##0.000_ ;_ &quot;$&quot;\ * \-#,##0.000_ ;_ &quot;$&quot;\ * &quot;-&quot;??_ ;_ @_ "/>
    <numFmt numFmtId="203" formatCode="_ &quot;$&quot;\ * #,##0.0000_ ;_ &quot;$&quot;\ * \-#,##0.0000_ ;_ &quot;$&quot;\ * &quot;-&quot;??_ ;_ @_ "/>
    <numFmt numFmtId="204" formatCode="#,##0.0"/>
    <numFmt numFmtId="205" formatCode="#,##0.000"/>
    <numFmt numFmtId="206" formatCode="#,##0.0000"/>
    <numFmt numFmtId="207" formatCode="#,##0.00000"/>
    <numFmt numFmtId="208" formatCode="yyyy\-mm\-dd"/>
    <numFmt numFmtId="209" formatCode="mmm\-yyyy"/>
    <numFmt numFmtId="210" formatCode="_ &quot;$&quot;\ * #,##0.00000_ ;_ &quot;$&quot;\ * \-#,##0.00000_ ;_ &quot;$&quot;\ * &quot;-&quot;??_ ;_ @_ "/>
    <numFmt numFmtId="211" formatCode="_ &quot;$&quot;\ * #,##0.000000_ ;_ &quot;$&quot;\ * \-#,##0.000000_ ;_ &quot;$&quot;\ * &quot;-&quot;??_ ;_ @_ "/>
    <numFmt numFmtId="212" formatCode="#,##0.000000"/>
  </numFmts>
  <fonts count="6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6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3"/>
      <name val="Arial"/>
      <family val="2"/>
    </font>
    <font>
      <sz val="11"/>
      <name val="Arial"/>
      <family val="2"/>
    </font>
    <font>
      <b/>
      <sz val="11"/>
      <color indexed="2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sz val="10"/>
      <color indexed="23"/>
      <name val="Arial"/>
      <family val="2"/>
    </font>
    <font>
      <sz val="11"/>
      <color indexed="23"/>
      <name val="Calibri"/>
      <family val="2"/>
    </font>
    <font>
      <b/>
      <sz val="16"/>
      <color indexed="57"/>
      <name val="Arial"/>
      <family val="2"/>
    </font>
    <font>
      <b/>
      <sz val="10"/>
      <color indexed="23"/>
      <name val="Arial"/>
      <family val="2"/>
    </font>
    <font>
      <b/>
      <sz val="14"/>
      <color indexed="23"/>
      <name val="Arial"/>
      <family val="2"/>
    </font>
    <font>
      <b/>
      <sz val="16"/>
      <color indexed="9"/>
      <name val="Arial"/>
      <family val="0"/>
    </font>
    <font>
      <b/>
      <sz val="18"/>
      <color indexed="9"/>
      <name val="Arial"/>
      <family val="0"/>
    </font>
    <font>
      <b/>
      <sz val="14"/>
      <color indexed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sz val="10"/>
      <color theme="0" tint="-0.4999699890613556"/>
      <name val="Arial"/>
      <family val="2"/>
    </font>
    <font>
      <sz val="11"/>
      <color rgb="FF6E6F71"/>
      <name val="Calibri"/>
      <family val="2"/>
    </font>
    <font>
      <sz val="11"/>
      <color rgb="FF6E6F71"/>
      <name val="Arial"/>
      <family val="2"/>
    </font>
    <font>
      <b/>
      <sz val="16"/>
      <color rgb="FF7FC241"/>
      <name val="Arial"/>
      <family val="2"/>
    </font>
    <font>
      <b/>
      <sz val="10"/>
      <color theme="0" tint="-0.4999699890613556"/>
      <name val="Arial"/>
      <family val="2"/>
    </font>
    <font>
      <b/>
      <sz val="14"/>
      <color theme="0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805D"/>
        <bgColor indexed="64"/>
      </patternFill>
    </fill>
    <fill>
      <patternFill patternType="solid">
        <fgColor rgb="FF7FC24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7FC241"/>
      </left>
      <right style="thin">
        <color rgb="FF7FC241"/>
      </right>
      <top style="thin">
        <color rgb="FF7FC241"/>
      </top>
      <bottom style="thin">
        <color rgb="FF7FC241"/>
      </bottom>
    </border>
    <border>
      <left>
        <color indexed="63"/>
      </left>
      <right style="thin">
        <color rgb="FF7FC241"/>
      </right>
      <top style="thin">
        <color rgb="FF7FC241"/>
      </top>
      <bottom style="thin">
        <color rgb="FF7FC241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0" fillId="0" borderId="0" xfId="0" applyBorder="1" applyAlignment="1">
      <alignment/>
    </xf>
    <xf numFmtId="0" fontId="53" fillId="33" borderId="11" xfId="0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vertical="center" wrapText="1"/>
    </xf>
    <xf numFmtId="208" fontId="54" fillId="0" borderId="12" xfId="0" applyNumberFormat="1" applyFont="1" applyBorder="1" applyAlignment="1" applyProtection="1">
      <alignment horizontal="center"/>
      <protection/>
    </xf>
    <xf numFmtId="0" fontId="54" fillId="0" borderId="13" xfId="0" applyFont="1" applyBorder="1" applyAlignment="1" applyProtection="1">
      <alignment horizontal="center"/>
      <protection/>
    </xf>
    <xf numFmtId="208" fontId="54" fillId="0" borderId="13" xfId="0" applyNumberFormat="1" applyFont="1" applyFill="1" applyBorder="1" applyAlignment="1" applyProtection="1">
      <alignment horizontal="center"/>
      <protection/>
    </xf>
    <xf numFmtId="10" fontId="54" fillId="0" borderId="13" xfId="0" applyNumberFormat="1" applyFont="1" applyFill="1" applyBorder="1" applyAlignment="1" applyProtection="1">
      <alignment horizontal="center"/>
      <protection/>
    </xf>
    <xf numFmtId="176" fontId="54" fillId="0" borderId="13" xfId="50" applyFont="1" applyBorder="1" applyAlignment="1" applyProtection="1">
      <alignment horizontal="center"/>
      <protection/>
    </xf>
    <xf numFmtId="0" fontId="54" fillId="0" borderId="0" xfId="0" applyFont="1" applyAlignment="1">
      <alignment/>
    </xf>
    <xf numFmtId="0" fontId="54" fillId="0" borderId="12" xfId="0" applyFont="1" applyBorder="1" applyAlignment="1" applyProtection="1">
      <alignment horizontal="center"/>
      <protection/>
    </xf>
    <xf numFmtId="208" fontId="54" fillId="0" borderId="12" xfId="0" applyNumberFormat="1" applyFont="1" applyFill="1" applyBorder="1" applyAlignment="1" applyProtection="1">
      <alignment horizontal="center"/>
      <protection/>
    </xf>
    <xf numFmtId="10" fontId="54" fillId="0" borderId="12" xfId="0" applyNumberFormat="1" applyFont="1" applyFill="1" applyBorder="1" applyAlignment="1" applyProtection="1">
      <alignment horizontal="center"/>
      <protection/>
    </xf>
    <xf numFmtId="176" fontId="54" fillId="0" borderId="12" xfId="50" applyFont="1" applyBorder="1" applyAlignment="1" applyProtection="1">
      <alignment horizontal="center"/>
      <protection/>
    </xf>
    <xf numFmtId="17" fontId="54" fillId="0" borderId="12" xfId="0" applyNumberFormat="1" applyFont="1" applyBorder="1" applyAlignment="1" applyProtection="1">
      <alignment horizontal="center"/>
      <protection/>
    </xf>
    <xf numFmtId="10" fontId="54" fillId="0" borderId="12" xfId="0" applyNumberFormat="1" applyFont="1" applyBorder="1" applyAlignment="1" applyProtection="1">
      <alignment horizontal="center"/>
      <protection/>
    </xf>
    <xf numFmtId="17" fontId="54" fillId="0" borderId="12" xfId="0" applyNumberFormat="1" applyFont="1" applyFill="1" applyBorder="1" applyAlignment="1" applyProtection="1">
      <alignment horizontal="center"/>
      <protection/>
    </xf>
    <xf numFmtId="0" fontId="54" fillId="0" borderId="12" xfId="0" applyFont="1" applyBorder="1" applyAlignment="1" applyProtection="1">
      <alignment horizontal="center"/>
      <protection locked="0"/>
    </xf>
    <xf numFmtId="208" fontId="54" fillId="0" borderId="12" xfId="0" applyNumberFormat="1" applyFont="1" applyBorder="1" applyAlignment="1" applyProtection="1">
      <alignment horizontal="center"/>
      <protection locked="0"/>
    </xf>
    <xf numFmtId="10" fontId="54" fillId="0" borderId="12" xfId="0" applyNumberFormat="1" applyFont="1" applyBorder="1" applyAlignment="1" applyProtection="1">
      <alignment horizontal="center"/>
      <protection locked="0"/>
    </xf>
    <xf numFmtId="0" fontId="54" fillId="0" borderId="12" xfId="0" applyFont="1" applyFill="1" applyBorder="1" applyAlignment="1" applyProtection="1">
      <alignment horizontal="center"/>
      <protection locked="0"/>
    </xf>
    <xf numFmtId="211" fontId="54" fillId="0" borderId="0" xfId="0" applyNumberFormat="1" applyFont="1" applyAlignment="1">
      <alignment/>
    </xf>
    <xf numFmtId="208" fontId="54" fillId="0" borderId="12" xfId="0" applyNumberFormat="1" applyFont="1" applyBorder="1" applyAlignment="1" applyProtection="1">
      <alignment horizontal="center" vertical="center"/>
      <protection locked="0"/>
    </xf>
    <xf numFmtId="208" fontId="54" fillId="0" borderId="12" xfId="0" applyNumberFormat="1" applyFont="1" applyFill="1" applyBorder="1" applyAlignment="1" applyProtection="1">
      <alignment horizontal="center"/>
      <protection locked="0"/>
    </xf>
    <xf numFmtId="10" fontId="54" fillId="0" borderId="12" xfId="0" applyNumberFormat="1" applyFont="1" applyFill="1" applyBorder="1" applyAlignment="1" applyProtection="1">
      <alignment horizontal="center"/>
      <protection locked="0"/>
    </xf>
    <xf numFmtId="176" fontId="54" fillId="0" borderId="14" xfId="50" applyFont="1" applyFill="1" applyBorder="1" applyAlignment="1" applyProtection="1">
      <alignment horizontal="center"/>
      <protection locked="0"/>
    </xf>
    <xf numFmtId="208" fontId="54" fillId="0" borderId="14" xfId="0" applyNumberFormat="1" applyFont="1" applyFill="1" applyBorder="1" applyAlignment="1" applyProtection="1">
      <alignment horizontal="center"/>
      <protection locked="0"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8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58" fillId="0" borderId="0" xfId="0" applyFont="1" applyFill="1" applyAlignment="1" applyProtection="1">
      <alignment/>
      <protection hidden="1"/>
    </xf>
    <xf numFmtId="0" fontId="4" fillId="0" borderId="0" xfId="0" applyFont="1" applyFill="1" applyAlignment="1" applyProtection="1">
      <alignment horizontal="center"/>
      <protection hidden="1"/>
    </xf>
    <xf numFmtId="3" fontId="58" fillId="0" borderId="15" xfId="0" applyNumberFormat="1" applyFont="1" applyFill="1" applyBorder="1" applyAlignment="1" applyProtection="1">
      <alignment horizontal="right" wrapText="1"/>
      <protection hidden="1"/>
    </xf>
    <xf numFmtId="176" fontId="0" fillId="0" borderId="0" xfId="5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5" fontId="54" fillId="0" borderId="14" xfId="0" applyNumberFormat="1" applyFont="1" applyFill="1" applyBorder="1" applyAlignment="1" applyProtection="1">
      <alignment horizontal="center" vertical="center" wrapText="1"/>
      <protection hidden="1"/>
    </xf>
    <xf numFmtId="0" fontId="58" fillId="0" borderId="15" xfId="0" applyFont="1" applyFill="1" applyBorder="1" applyAlignment="1" applyProtection="1">
      <alignment horizontal="right" wrapText="1"/>
      <protection hidden="1"/>
    </xf>
    <xf numFmtId="0" fontId="0" fillId="0" borderId="0" xfId="0" applyFill="1" applyBorder="1" applyAlignment="1" applyProtection="1">
      <alignment/>
      <protection hidden="1"/>
    </xf>
    <xf numFmtId="181" fontId="0" fillId="0" borderId="0" xfId="50" applyNumberFormat="1" applyFont="1" applyAlignment="1" applyProtection="1">
      <alignment/>
      <protection hidden="1"/>
    </xf>
    <xf numFmtId="176" fontId="0" fillId="0" borderId="0" xfId="0" applyNumberFormat="1" applyAlignment="1" applyProtection="1">
      <alignment/>
      <protection hidden="1"/>
    </xf>
    <xf numFmtId="181" fontId="0" fillId="0" borderId="0" xfId="0" applyNumberFormat="1" applyAlignment="1" applyProtection="1">
      <alignment/>
      <protection hidden="1"/>
    </xf>
    <xf numFmtId="181" fontId="0" fillId="0" borderId="0" xfId="50" applyNumberFormat="1" applyFont="1" applyAlignment="1" applyProtection="1">
      <alignment/>
      <protection hidden="1"/>
    </xf>
    <xf numFmtId="183" fontId="0" fillId="0" borderId="0" xfId="0" applyNumberFormat="1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83" fontId="0" fillId="0" borderId="0" xfId="0" applyNumberFormat="1" applyAlignment="1" applyProtection="1">
      <alignment/>
      <protection hidden="1"/>
    </xf>
    <xf numFmtId="0" fontId="53" fillId="34" borderId="16" xfId="0" applyFont="1" applyFill="1" applyBorder="1" applyAlignment="1" applyProtection="1">
      <alignment horizontal="center" vertical="center" wrapText="1"/>
      <protection hidden="1"/>
    </xf>
    <xf numFmtId="0" fontId="59" fillId="0" borderId="0" xfId="0" applyFont="1" applyFill="1" applyAlignment="1" applyProtection="1">
      <alignment horizontal="right"/>
      <protection hidden="1"/>
    </xf>
    <xf numFmtId="0" fontId="53" fillId="33" borderId="17" xfId="0" applyFont="1" applyFill="1" applyBorder="1" applyAlignment="1">
      <alignment horizontal="center" vertical="center" wrapText="1"/>
    </xf>
    <xf numFmtId="0" fontId="53" fillId="33" borderId="18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Liquidador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Instrucciones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28575</xdr:rowOff>
    </xdr:from>
    <xdr:to>
      <xdr:col>11</xdr:col>
      <xdr:colOff>238125</xdr:colOff>
      <xdr:row>6</xdr:row>
      <xdr:rowOff>114300</xdr:rowOff>
    </xdr:to>
    <xdr:grpSp>
      <xdr:nvGrpSpPr>
        <xdr:cNvPr id="1" name="Grupo 1"/>
        <xdr:cNvGrpSpPr>
          <a:grpSpLocks/>
        </xdr:cNvGrpSpPr>
      </xdr:nvGrpSpPr>
      <xdr:grpSpPr>
        <a:xfrm>
          <a:off x="762000" y="28575"/>
          <a:ext cx="7858125" cy="1171575"/>
          <a:chOff x="0" y="28575"/>
          <a:chExt cx="7858125" cy="1171575"/>
        </a:xfrm>
        <a:solidFill>
          <a:srgbClr val="FFFFFF"/>
        </a:solidFill>
      </xdr:grpSpPr>
      <xdr:pic>
        <xdr:nvPicPr>
          <xdr:cNvPr id="2" name="Imagen 1" descr="CABEZOTE EXCEL-03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28575"/>
            <a:ext cx="7858125" cy="1171575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2 CuadroTexto"/>
          <xdr:cNvSpPr txBox="1">
            <a:spLocks noChangeAspect="1" noChangeArrowheads="1"/>
          </xdr:cNvSpPr>
        </xdr:nvSpPr>
        <xdr:spPr>
          <a:xfrm>
            <a:off x="1791653" y="438040"/>
            <a:ext cx="3742432" cy="3620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8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Cálculo de </a:t>
            </a:r>
            <a:r>
              <a:rPr lang="en-US" cap="none" sz="18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Intereses de Mora</a:t>
            </a:r>
          </a:p>
        </xdr:txBody>
      </xdr:sp>
    </xdr:grpSp>
    <xdr:clientData fLocksWithSheet="0"/>
  </xdr:twoCellAnchor>
  <xdr:twoCellAnchor>
    <xdr:from>
      <xdr:col>1</xdr:col>
      <xdr:colOff>752475</xdr:colOff>
      <xdr:row>19</xdr:row>
      <xdr:rowOff>0</xdr:rowOff>
    </xdr:from>
    <xdr:to>
      <xdr:col>4</xdr:col>
      <xdr:colOff>419100</xdr:colOff>
      <xdr:row>22</xdr:row>
      <xdr:rowOff>76200</xdr:rowOff>
    </xdr:to>
    <xdr:sp>
      <xdr:nvSpPr>
        <xdr:cNvPr id="4" name="1 Flecha derecha">
          <a:hlinkClick r:id="rId2"/>
        </xdr:cNvPr>
        <xdr:cNvSpPr>
          <a:spLocks/>
        </xdr:cNvSpPr>
      </xdr:nvSpPr>
      <xdr:spPr>
        <a:xfrm>
          <a:off x="1514475" y="3562350"/>
          <a:ext cx="1952625" cy="590550"/>
        </a:xfrm>
        <a:prstGeom prst="rightArrow">
          <a:avLst>
            <a:gd name="adj" fmla="val 32925"/>
          </a:avLst>
        </a:prstGeom>
        <a:solidFill>
          <a:srgbClr val="92D050"/>
        </a:solidFill>
        <a:ln w="25400" cmpd="sng">
          <a:solidFill>
            <a:srgbClr val="7FC241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Calcular</a:t>
          </a:r>
          <a:r>
            <a:rPr lang="en-US" cap="none" sz="1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Interes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38100</xdr:colOff>
      <xdr:row>0</xdr:row>
      <xdr:rowOff>9525</xdr:rowOff>
    </xdr:from>
    <xdr:to>
      <xdr:col>14</xdr:col>
      <xdr:colOff>76200</xdr:colOff>
      <xdr:row>6</xdr:row>
      <xdr:rowOff>209550</xdr:rowOff>
    </xdr:to>
    <xdr:grpSp>
      <xdr:nvGrpSpPr>
        <xdr:cNvPr id="1" name="Grupo 2"/>
        <xdr:cNvGrpSpPr>
          <a:grpSpLocks noChangeAspect="1"/>
        </xdr:cNvGrpSpPr>
      </xdr:nvGrpSpPr>
      <xdr:grpSpPr>
        <a:xfrm>
          <a:off x="1181100" y="9525"/>
          <a:ext cx="7858125" cy="1171575"/>
          <a:chOff x="0" y="0"/>
          <a:chExt cx="7858125" cy="1171575"/>
        </a:xfrm>
        <a:solidFill>
          <a:srgbClr val="FFFFFF"/>
        </a:solidFill>
      </xdr:grpSpPr>
      <xdr:pic>
        <xdr:nvPicPr>
          <xdr:cNvPr id="2" name="Imagen 1" descr="CABEZOTE EXCEL-03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7858125" cy="1171575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1 CuadroTexto"/>
          <xdr:cNvSpPr txBox="1">
            <a:spLocks noChangeAspect="1" noChangeArrowheads="1"/>
          </xdr:cNvSpPr>
        </xdr:nvSpPr>
        <xdr:spPr>
          <a:xfrm>
            <a:off x="1809333" y="409465"/>
            <a:ext cx="3742432" cy="3620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8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Liquidador</a:t>
            </a:r>
            <a:r>
              <a:rPr lang="en-US" cap="none" sz="18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 de Intereses de Mora</a:t>
            </a:r>
          </a:p>
        </xdr:txBody>
      </xdr:sp>
    </xdr:grpSp>
    <xdr:clientData/>
  </xdr:twoCellAnchor>
  <xdr:twoCellAnchor>
    <xdr:from>
      <xdr:col>6</xdr:col>
      <xdr:colOff>95250</xdr:colOff>
      <xdr:row>15</xdr:row>
      <xdr:rowOff>104775</xdr:rowOff>
    </xdr:from>
    <xdr:to>
      <xdr:col>8</xdr:col>
      <xdr:colOff>47625</xdr:colOff>
      <xdr:row>20</xdr:row>
      <xdr:rowOff>57150</xdr:rowOff>
    </xdr:to>
    <xdr:sp>
      <xdr:nvSpPr>
        <xdr:cNvPr id="4" name="5 Flecha derecha">
          <a:hlinkClick r:id="rId2"/>
        </xdr:cNvPr>
        <xdr:cNvSpPr>
          <a:spLocks/>
        </xdr:cNvSpPr>
      </xdr:nvSpPr>
      <xdr:spPr>
        <a:xfrm flipH="1">
          <a:off x="1466850" y="3124200"/>
          <a:ext cx="2276475" cy="762000"/>
        </a:xfrm>
        <a:prstGeom prst="rightArrow">
          <a:avLst>
            <a:gd name="adj" fmla="val 33263"/>
          </a:avLst>
        </a:prstGeom>
        <a:solidFill>
          <a:srgbClr val="92D050"/>
        </a:solidFill>
        <a:ln w="25400" cmpd="sng">
          <a:solidFill>
            <a:srgbClr val="7FC241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Volver a Instrucciones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B8:C27"/>
  <sheetViews>
    <sheetView showGridLines="0" showRowColHeaders="0" zoomScalePageLayoutView="0" workbookViewId="0" topLeftCell="A1">
      <selection activeCell="H17" sqref="H17"/>
    </sheetView>
  </sheetViews>
  <sheetFormatPr defaultColWidth="11.421875" defaultRowHeight="12.75"/>
  <cols>
    <col min="2" max="2" width="11.421875" style="29" customWidth="1"/>
    <col min="3" max="3" width="11.421875" style="30" customWidth="1"/>
  </cols>
  <sheetData>
    <row r="1" ht="14.25"/>
    <row r="2" ht="14.25"/>
    <row r="3" ht="14.25"/>
    <row r="4" ht="14.25"/>
    <row r="5" ht="14.25"/>
    <row r="6" ht="14.25"/>
    <row r="7" ht="14.25"/>
    <row r="8" ht="15">
      <c r="B8" s="28"/>
    </row>
    <row r="9" ht="15">
      <c r="B9" s="29" t="s">
        <v>95</v>
      </c>
    </row>
    <row r="10" ht="14.25">
      <c r="B10" s="29" t="s">
        <v>88</v>
      </c>
    </row>
    <row r="11" spans="2:3" ht="15">
      <c r="B11" s="28"/>
      <c r="C11" s="29" t="s">
        <v>91</v>
      </c>
    </row>
    <row r="12" ht="15">
      <c r="C12" s="29" t="s">
        <v>92</v>
      </c>
    </row>
    <row r="13" ht="15">
      <c r="C13" s="29" t="s">
        <v>93</v>
      </c>
    </row>
    <row r="15" ht="20.25">
      <c r="B15" s="32" t="s">
        <v>89</v>
      </c>
    </row>
    <row r="16" ht="14.25">
      <c r="C16" s="31" t="s">
        <v>96</v>
      </c>
    </row>
    <row r="17" ht="15">
      <c r="C17" s="29" t="s">
        <v>94</v>
      </c>
    </row>
    <row r="18" ht="14.25">
      <c r="C18" s="29" t="s">
        <v>90</v>
      </c>
    </row>
    <row r="19" ht="15">
      <c r="B19" s="28"/>
    </row>
    <row r="20" ht="15">
      <c r="B20" s="28"/>
    </row>
    <row r="23" spans="2:3" ht="15">
      <c r="B23" s="28"/>
      <c r="C23" s="29"/>
    </row>
    <row r="24" ht="14.25">
      <c r="C24" s="29"/>
    </row>
    <row r="25" ht="14.25">
      <c r="C25" s="29"/>
    </row>
    <row r="26" ht="14.25">
      <c r="C26" s="29"/>
    </row>
    <row r="27" ht="14.25">
      <c r="C27" s="29"/>
    </row>
  </sheetData>
  <sheetProtection password="9780" sheet="1"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G7:V76"/>
  <sheetViews>
    <sheetView showGridLines="0"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6" width="3.421875" style="33" customWidth="1"/>
    <col min="7" max="7" width="13.7109375" style="33" customWidth="1"/>
    <col min="8" max="8" width="21.140625" style="33" customWidth="1"/>
    <col min="9" max="9" width="14.421875" style="33" bestFit="1" customWidth="1"/>
    <col min="10" max="10" width="7.57421875" style="33" customWidth="1"/>
    <col min="11" max="11" width="18.00390625" style="33" customWidth="1"/>
    <col min="12" max="12" width="13.8515625" style="33" customWidth="1"/>
    <col min="13" max="13" width="11.8515625" style="33" bestFit="1" customWidth="1"/>
    <col min="14" max="14" width="13.28125" style="33" customWidth="1"/>
    <col min="15" max="15" width="18.140625" style="33" customWidth="1"/>
    <col min="16" max="16" width="15.57421875" style="33" bestFit="1" customWidth="1"/>
    <col min="17" max="17" width="14.57421875" style="33" bestFit="1" customWidth="1"/>
    <col min="18" max="18" width="15.57421875" style="33" bestFit="1" customWidth="1"/>
    <col min="19" max="19" width="14.57421875" style="33" bestFit="1" customWidth="1"/>
    <col min="20" max="21" width="15.57421875" style="33" bestFit="1" customWidth="1"/>
    <col min="22" max="22" width="15.28125" style="33" customWidth="1"/>
    <col min="23" max="16384" width="9.140625" style="33" customWidth="1"/>
  </cols>
  <sheetData>
    <row r="1" ht="12.75"/>
    <row r="2" ht="12.75"/>
    <row r="3" ht="12.75"/>
    <row r="4" ht="12.75"/>
    <row r="5" ht="12.75"/>
    <row r="6" ht="12.75"/>
    <row r="7" spans="7:14" ht="18" customHeight="1">
      <c r="G7" s="52"/>
      <c r="H7" s="52"/>
      <c r="I7" s="52"/>
      <c r="J7" s="52"/>
      <c r="K7" s="52"/>
      <c r="L7" s="52"/>
      <c r="M7" s="52"/>
      <c r="N7" s="52"/>
    </row>
    <row r="8" spans="8:12" ht="18">
      <c r="H8" s="34"/>
      <c r="I8" s="34"/>
      <c r="J8" s="34"/>
      <c r="K8" s="34"/>
      <c r="L8" s="34"/>
    </row>
    <row r="9" spans="8:12" ht="19.5">
      <c r="H9" s="35"/>
      <c r="I9" s="35"/>
      <c r="J9" s="35"/>
      <c r="K9" s="34"/>
      <c r="L9" s="34"/>
    </row>
    <row r="10" spans="7:13" ht="19.5">
      <c r="G10" s="36" t="s">
        <v>23</v>
      </c>
      <c r="H10" s="37"/>
      <c r="I10" s="26">
        <v>187500</v>
      </c>
      <c r="J10" s="35"/>
      <c r="K10" s="51" t="s">
        <v>26</v>
      </c>
      <c r="L10" s="51"/>
      <c r="M10" s="38">
        <f>IF($I$13="OK",SUM(Parametros!G3:G201),"-")</f>
        <v>5632.530737704918</v>
      </c>
    </row>
    <row r="11" spans="7:15" ht="21.75" customHeight="1">
      <c r="G11" s="36" t="s">
        <v>24</v>
      </c>
      <c r="H11" s="37"/>
      <c r="I11" s="27">
        <v>42254</v>
      </c>
      <c r="J11" s="35"/>
      <c r="K11" s="51" t="s">
        <v>3</v>
      </c>
      <c r="L11" s="51"/>
      <c r="M11" s="38">
        <f>IF(I13="OK",IF(MOD(ROUND(M10,0),100)&gt;50,ROUND(M10,0)-MOD(ROUND(M10,0),100)+100,ROUND(M10,0)-MOD(ROUND(M10,0),100)),"-")</f>
        <v>5600</v>
      </c>
      <c r="O11" s="39"/>
    </row>
    <row r="12" spans="7:21" ht="19.5">
      <c r="G12" s="36" t="s">
        <v>25</v>
      </c>
      <c r="H12" s="37"/>
      <c r="I12" s="27">
        <v>42292</v>
      </c>
      <c r="J12" s="35"/>
      <c r="K12" s="51" t="s">
        <v>1</v>
      </c>
      <c r="L12" s="51"/>
      <c r="M12" s="38">
        <f>IF(AND(I13="OK",I12&gt;=I11),I10+M11,"-")</f>
        <v>193100</v>
      </c>
      <c r="O12" s="39"/>
      <c r="P12" s="40"/>
      <c r="Q12" s="40"/>
      <c r="R12" s="40"/>
      <c r="S12" s="40"/>
      <c r="T12" s="40"/>
      <c r="U12" s="40"/>
    </row>
    <row r="13" spans="7:15" ht="19.5">
      <c r="G13" s="36" t="s">
        <v>19</v>
      </c>
      <c r="H13" s="37"/>
      <c r="I13" s="41" t="str">
        <f>IF(Parametros!$J$2-$I$12&gt;=0,"OK","La fecha a proyectar no tiene parametros disponibles para realizar el calculo de intereses de mora")</f>
        <v>OK</v>
      </c>
      <c r="J13" s="35"/>
      <c r="K13" s="51" t="s">
        <v>11</v>
      </c>
      <c r="L13" s="51"/>
      <c r="M13" s="42">
        <f>IF(I12&gt;=I11,I12-I11,"La fecha de proyección debe ser posterior a la fecha limite de pago")</f>
        <v>38</v>
      </c>
      <c r="O13" s="39"/>
    </row>
    <row r="14" spans="9:22" ht="12.75">
      <c r="I14" s="43"/>
      <c r="O14" s="44"/>
      <c r="P14" s="45"/>
      <c r="Q14" s="39"/>
      <c r="R14" s="39"/>
      <c r="S14" s="39"/>
      <c r="T14" s="39"/>
      <c r="U14" s="39"/>
      <c r="V14" s="46"/>
    </row>
    <row r="15" spans="15:21" ht="12.75">
      <c r="O15" s="47"/>
      <c r="P15" s="39"/>
      <c r="Q15" s="39"/>
      <c r="R15" s="39"/>
      <c r="S15" s="39"/>
      <c r="T15" s="39"/>
      <c r="U15" s="39"/>
    </row>
    <row r="16" spans="7:9" ht="12.75">
      <c r="G16" s="48"/>
      <c r="H16" s="43"/>
      <c r="I16" s="43"/>
    </row>
    <row r="17" spans="7:9" ht="12.75">
      <c r="G17" s="48"/>
      <c r="H17" s="43"/>
      <c r="I17" s="43"/>
    </row>
    <row r="18" spans="7:9" ht="12.75">
      <c r="G18" s="48"/>
      <c r="H18" s="43"/>
      <c r="I18" s="43"/>
    </row>
    <row r="19" spans="7:9" ht="12.75">
      <c r="G19" s="48"/>
      <c r="H19" s="43"/>
      <c r="I19" s="43"/>
    </row>
    <row r="20" spans="7:11" ht="12.75">
      <c r="G20" s="48"/>
      <c r="H20" s="43"/>
      <c r="I20" s="43"/>
      <c r="K20" s="40"/>
    </row>
    <row r="21" spans="7:9" ht="12.75">
      <c r="G21" s="48"/>
      <c r="H21" s="43"/>
      <c r="I21" s="43"/>
    </row>
    <row r="22" spans="7:9" ht="12.75">
      <c r="G22" s="48"/>
      <c r="H22" s="43"/>
      <c r="I22" s="43"/>
    </row>
    <row r="23" spans="7:9" ht="12.75">
      <c r="G23" s="48"/>
      <c r="H23" s="43"/>
      <c r="I23" s="43"/>
    </row>
    <row r="24" spans="7:9" ht="12.75">
      <c r="G24" s="48"/>
      <c r="H24" s="43"/>
      <c r="I24" s="43"/>
    </row>
    <row r="25" spans="7:9" ht="12.75">
      <c r="G25" s="48"/>
      <c r="H25" s="43"/>
      <c r="I25" s="43"/>
    </row>
    <row r="26" spans="7:9" ht="12.75">
      <c r="G26" s="48"/>
      <c r="H26" s="43"/>
      <c r="I26" s="43"/>
    </row>
    <row r="27" spans="7:9" ht="12.75">
      <c r="G27" s="48"/>
      <c r="H27" s="43"/>
      <c r="I27" s="43"/>
    </row>
    <row r="28" spans="7:9" ht="12.75">
      <c r="G28" s="48"/>
      <c r="H28" s="43"/>
      <c r="I28" s="43"/>
    </row>
    <row r="29" spans="7:9" ht="12.75">
      <c r="G29" s="48"/>
      <c r="H29" s="43"/>
      <c r="I29" s="43"/>
    </row>
    <row r="30" spans="7:9" ht="12.75">
      <c r="G30" s="48"/>
      <c r="H30" s="43"/>
      <c r="I30" s="43"/>
    </row>
    <row r="31" spans="7:9" ht="12.75">
      <c r="G31" s="48"/>
      <c r="H31" s="43"/>
      <c r="I31" s="43"/>
    </row>
    <row r="32" spans="7:9" ht="12.75">
      <c r="G32" s="48"/>
      <c r="H32" s="43"/>
      <c r="I32" s="43"/>
    </row>
    <row r="33" spans="7:9" ht="12.75">
      <c r="G33" s="48"/>
      <c r="H33" s="43"/>
      <c r="I33" s="43"/>
    </row>
    <row r="34" spans="7:9" ht="12.75">
      <c r="G34" s="48"/>
      <c r="H34" s="43"/>
      <c r="I34" s="43"/>
    </row>
    <row r="35" spans="7:9" ht="12.75">
      <c r="G35" s="48"/>
      <c r="H35" s="43"/>
      <c r="I35" s="43"/>
    </row>
    <row r="36" spans="7:9" ht="12.75">
      <c r="G36" s="48"/>
      <c r="I36" s="43"/>
    </row>
    <row r="37" spans="7:9" ht="12.75">
      <c r="G37" s="48"/>
      <c r="I37" s="43"/>
    </row>
    <row r="38" spans="7:9" ht="12.75">
      <c r="G38" s="48"/>
      <c r="I38" s="43"/>
    </row>
    <row r="39" spans="7:9" ht="12.75">
      <c r="G39" s="48"/>
      <c r="I39" s="43"/>
    </row>
    <row r="40" spans="7:9" ht="12.75">
      <c r="G40" s="48"/>
      <c r="I40" s="43"/>
    </row>
    <row r="41" spans="7:9" ht="12.75">
      <c r="G41" s="48"/>
      <c r="I41" s="43"/>
    </row>
    <row r="42" spans="7:9" ht="12.75">
      <c r="G42" s="48"/>
      <c r="I42" s="43"/>
    </row>
    <row r="43" spans="7:9" ht="12.75">
      <c r="G43" s="48"/>
      <c r="I43" s="43"/>
    </row>
    <row r="44" spans="7:9" ht="12.75">
      <c r="G44" s="48"/>
      <c r="I44" s="43"/>
    </row>
    <row r="45" spans="7:9" ht="12.75">
      <c r="G45" s="48"/>
      <c r="I45" s="43"/>
    </row>
    <row r="46" spans="7:9" ht="12.75">
      <c r="G46" s="48"/>
      <c r="I46" s="43"/>
    </row>
    <row r="47" spans="7:9" ht="12.75">
      <c r="G47" s="48"/>
      <c r="I47" s="43"/>
    </row>
    <row r="48" spans="7:9" ht="12.75">
      <c r="G48" s="48"/>
      <c r="I48" s="43"/>
    </row>
    <row r="49" spans="7:9" ht="12.75">
      <c r="G49" s="48"/>
      <c r="I49" s="43"/>
    </row>
    <row r="50" spans="7:9" ht="12.75">
      <c r="G50" s="48"/>
      <c r="I50" s="43"/>
    </row>
    <row r="51" spans="7:9" ht="12.75">
      <c r="G51" s="48"/>
      <c r="I51" s="43"/>
    </row>
    <row r="52" spans="7:9" ht="12.75">
      <c r="G52" s="48"/>
      <c r="I52" s="43"/>
    </row>
    <row r="53" spans="7:9" ht="12.75">
      <c r="G53" s="48"/>
      <c r="I53" s="43"/>
    </row>
    <row r="54" spans="7:9" s="49" customFormat="1" ht="12.75">
      <c r="G54" s="48"/>
      <c r="I54" s="43"/>
    </row>
    <row r="55" spans="7:9" ht="12.75">
      <c r="G55" s="48"/>
      <c r="I55" s="43"/>
    </row>
    <row r="56" spans="7:9" ht="12.75">
      <c r="G56" s="48"/>
      <c r="I56" s="43"/>
    </row>
    <row r="57" spans="7:9" ht="12.75">
      <c r="G57" s="48"/>
      <c r="I57" s="43"/>
    </row>
    <row r="58" spans="7:9" ht="12.75">
      <c r="G58" s="48"/>
      <c r="I58" s="43"/>
    </row>
    <row r="59" spans="7:9" ht="12.75">
      <c r="G59" s="48"/>
      <c r="I59" s="43"/>
    </row>
    <row r="60" spans="7:9" ht="12.75">
      <c r="G60" s="48"/>
      <c r="I60" s="43"/>
    </row>
    <row r="61" spans="7:9" ht="12.75">
      <c r="G61" s="48"/>
      <c r="I61" s="43"/>
    </row>
    <row r="62" spans="7:9" ht="12.75">
      <c r="G62" s="48"/>
      <c r="I62" s="43"/>
    </row>
    <row r="63" ht="12.75">
      <c r="I63" s="43"/>
    </row>
    <row r="72" ht="12.75">
      <c r="L72" s="50"/>
    </row>
    <row r="73" ht="12.75">
      <c r="L73" s="50"/>
    </row>
    <row r="76" ht="12.75">
      <c r="L76" s="50"/>
    </row>
  </sheetData>
  <sheetProtection password="9780" sheet="1"/>
  <mergeCells count="5">
    <mergeCell ref="K10:L10"/>
    <mergeCell ref="K11:L11"/>
    <mergeCell ref="K12:L12"/>
    <mergeCell ref="K13:L13"/>
    <mergeCell ref="G7:N7"/>
  </mergeCells>
  <printOptions/>
  <pageMargins left="0.7874015748031497" right="0.3937007874015748" top="0.984251968503937" bottom="0.984251968503937" header="0" footer="0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J119"/>
  <sheetViews>
    <sheetView zoomScalePageLayoutView="0" workbookViewId="0" topLeftCell="A109">
      <selection activeCell="D123" sqref="D122:D123"/>
    </sheetView>
  </sheetViews>
  <sheetFormatPr defaultColWidth="9.140625" defaultRowHeight="12.75"/>
  <cols>
    <col min="1" max="1" width="11.28125" style="0" customWidth="1"/>
    <col min="2" max="3" width="12.421875" style="0" customWidth="1"/>
    <col min="4" max="4" width="11.421875" style="0" bestFit="1" customWidth="1"/>
    <col min="5" max="5" width="22.8515625" style="0" customWidth="1"/>
    <col min="6" max="6" width="8.00390625" style="0" bestFit="1" customWidth="1"/>
    <col min="7" max="7" width="22.140625" style="0" customWidth="1"/>
    <col min="8" max="8" width="21.57421875" style="0" customWidth="1"/>
    <col min="9" max="9" width="18.28125" style="0" customWidth="1"/>
    <col min="10" max="10" width="13.140625" style="0" customWidth="1"/>
  </cols>
  <sheetData>
    <row r="1" spans="1:9" ht="12.75">
      <c r="A1" s="53" t="s">
        <v>12</v>
      </c>
      <c r="B1" s="53"/>
      <c r="C1" s="53"/>
      <c r="D1" s="53"/>
      <c r="E1" s="53"/>
      <c r="F1" s="53"/>
      <c r="G1" s="54"/>
      <c r="H1" s="1"/>
      <c r="I1" s="2"/>
    </row>
    <row r="2" spans="1:10" ht="25.5">
      <c r="A2" s="3" t="s">
        <v>14</v>
      </c>
      <c r="B2" s="3" t="s">
        <v>15</v>
      </c>
      <c r="C2" s="3" t="s">
        <v>16</v>
      </c>
      <c r="D2" s="3" t="s">
        <v>13</v>
      </c>
      <c r="E2" s="3" t="s">
        <v>2</v>
      </c>
      <c r="F2" s="3" t="s">
        <v>17</v>
      </c>
      <c r="G2" s="3" t="s">
        <v>0</v>
      </c>
      <c r="I2" s="4" t="s">
        <v>18</v>
      </c>
      <c r="J2" s="23">
        <v>42369</v>
      </c>
    </row>
    <row r="3" spans="1:9" ht="12.75">
      <c r="A3" s="6"/>
      <c r="B3" s="5">
        <v>34425</v>
      </c>
      <c r="C3" s="7">
        <v>38926</v>
      </c>
      <c r="D3" s="8">
        <v>0.2063</v>
      </c>
      <c r="E3" s="9">
        <f>IF(D3&gt;0,IF(Liquidador!$I$12-B3&gt;=0,IF(AND(Liquidador!$I$11&gt;=B3,Liquidador!$I$11&lt;=C3),Liquidador!$I$10,0)),0)</f>
        <v>0</v>
      </c>
      <c r="F3" s="6">
        <f>IF(E3&gt;0,IF(AND(Liquidador!$I$11&gt;=B3,Liquidador!$I$11&lt;=C3,Liquidador!$I$12&gt;=B3,Liquidador!$I$12&lt;=C3),Liquidador!$I$12-Liquidador!$I$11,IF(AND(Liquidador!$I$11&gt;=B3,Liquidador!$I$11&lt;=C3),C3-Liquidador!$I$11,IF(AND(Liquidador!$I$12&gt;=B3,Liquidador!$I$12&lt;=C3),Liquidador!$I$12-B3+1,C3-B3+1))),0)</f>
        <v>0</v>
      </c>
      <c r="G3" s="9">
        <f>E3*D3*F3/365</f>
        <v>0</v>
      </c>
      <c r="H3" s="10"/>
      <c r="I3" s="10"/>
    </row>
    <row r="4" spans="1:9" ht="12.75">
      <c r="A4" s="11"/>
      <c r="B4" s="12">
        <v>38927</v>
      </c>
      <c r="C4" s="12">
        <v>38929</v>
      </c>
      <c r="D4" s="13">
        <v>0.2262</v>
      </c>
      <c r="E4" s="14">
        <f>IF(D4&gt;0,IF(AND(Liquidador!$I$12-B4&gt;=0,C4-Liquidador!$I$11&gt;=0),Liquidador!$I$10,0),0)</f>
        <v>0</v>
      </c>
      <c r="F4" s="6">
        <f>IF(E4&gt;0,IF(AND(Liquidador!$I$11&gt;=B4,Liquidador!$I$11&lt;=C4,Liquidador!$I$12&gt;=B4,Liquidador!$I$12&lt;=C4),Liquidador!$I$12-Liquidador!$I$11,IF(AND(Liquidador!$I$11&gt;=B4,Liquidador!$I$11&lt;=C4),C4-Liquidador!$I$11,IF(AND(Liquidador!$I$12&gt;=B4,Liquidador!$I$12&lt;=C4),Liquidador!$I$12-B4+1,C4-B4+1))),0)</f>
        <v>0</v>
      </c>
      <c r="G4" s="14">
        <f>E4*D4*F4/366</f>
        <v>0</v>
      </c>
      <c r="H4" s="10"/>
      <c r="I4" s="10"/>
    </row>
    <row r="5" spans="1:9" ht="12.75">
      <c r="A5" s="15" t="str">
        <f aca="true" t="shared" si="0" ref="A5:A40">CONCATENATE((TEXT(YEAR(B5),0)),"/",(TEXT(MONTH(B5),0)))</f>
        <v>2006/8</v>
      </c>
      <c r="B5" s="5">
        <v>38930</v>
      </c>
      <c r="C5" s="5">
        <v>38960</v>
      </c>
      <c r="D5" s="16">
        <v>0.2253</v>
      </c>
      <c r="E5" s="14">
        <f>IF(D5&gt;0,IF(AND(Liquidador!$I$12-B5&gt;=0,C5-Liquidador!$I$11&gt;=0),Liquidador!$I$10,0),0)</f>
        <v>0</v>
      </c>
      <c r="F5" s="6">
        <f>IF(E5&gt;0,IF(AND(Liquidador!$I$11&gt;=B5,Liquidador!$I$11&lt;=C5,Liquidador!$I$12&gt;=B5,Liquidador!$I$12&lt;=C5),Liquidador!$I$12-Liquidador!$I$11,IF(AND(Liquidador!$I$11&gt;=B5,Liquidador!$I$11&lt;=C5),C5-Liquidador!$I$11,IF(AND(Liquidador!$I$12&gt;=B5,Liquidador!$I$12&lt;=C5),Liquidador!$I$12-B5+1,C5-B5+1))),0)</f>
        <v>0</v>
      </c>
      <c r="G5" s="14">
        <f aca="true" t="shared" si="1" ref="G5:G68">E5*D5*F5/366</f>
        <v>0</v>
      </c>
      <c r="H5" s="10"/>
      <c r="I5" s="10"/>
    </row>
    <row r="6" spans="1:9" ht="12.75">
      <c r="A6" s="15" t="str">
        <f t="shared" si="0"/>
        <v>2006/9</v>
      </c>
      <c r="B6" s="5">
        <v>38961</v>
      </c>
      <c r="C6" s="5">
        <v>38990</v>
      </c>
      <c r="D6" s="16">
        <v>0.2258</v>
      </c>
      <c r="E6" s="14">
        <f>IF(D6&gt;0,IF(AND(Liquidador!$I$12-B6&gt;=0,C6-Liquidador!$I$11&gt;=0),Liquidador!$I$10,0),0)</f>
        <v>0</v>
      </c>
      <c r="F6" s="6">
        <f>IF(E6&gt;0,IF(AND(Liquidador!$I$11&gt;=B6,Liquidador!$I$11&lt;=C6,Liquidador!$I$12&gt;=B6,Liquidador!$I$12&lt;=C6),Liquidador!$I$12-Liquidador!$I$11,IF(AND(Liquidador!$I$11&gt;=B6,Liquidador!$I$11&lt;=C6),C6-Liquidador!$I$11,IF(AND(Liquidador!$I$12&gt;=B6,Liquidador!$I$12&lt;=C6),Liquidador!$I$12-B6+1,C6-B6+1))),0)</f>
        <v>0</v>
      </c>
      <c r="G6" s="14">
        <f t="shared" si="1"/>
        <v>0</v>
      </c>
      <c r="H6" s="10"/>
      <c r="I6" s="10"/>
    </row>
    <row r="7" spans="1:9" ht="12.75">
      <c r="A7" s="15" t="str">
        <f t="shared" si="0"/>
        <v>2006/10</v>
      </c>
      <c r="B7" s="5">
        <v>38991</v>
      </c>
      <c r="C7" s="5">
        <v>39021</v>
      </c>
      <c r="D7" s="16">
        <v>0.2261</v>
      </c>
      <c r="E7" s="14">
        <f>IF(D7&gt;0,IF(AND(Liquidador!$I$12-B7&gt;=0,C7-Liquidador!$I$11&gt;=0),Liquidador!$I$10,0),0)</f>
        <v>0</v>
      </c>
      <c r="F7" s="6">
        <f>IF(E7&gt;0,IF(AND(Liquidador!$I$11&gt;=B7,Liquidador!$I$11&lt;=C7,Liquidador!$I$12&gt;=B7,Liquidador!$I$12&lt;=C7),Liquidador!$I$12-Liquidador!$I$11,IF(AND(Liquidador!$I$11&gt;=B7,Liquidador!$I$11&lt;=C7),C7-Liquidador!$I$11,IF(AND(Liquidador!$I$12&gt;=B7,Liquidador!$I$12&lt;=C7),Liquidador!$I$12-B7+1,C7-B7+1))),0)</f>
        <v>0</v>
      </c>
      <c r="G7" s="14">
        <f t="shared" si="1"/>
        <v>0</v>
      </c>
      <c r="H7" s="10"/>
      <c r="I7" s="10"/>
    </row>
    <row r="8" spans="1:9" ht="12.75">
      <c r="A8" s="15" t="str">
        <f t="shared" si="0"/>
        <v>2006/11</v>
      </c>
      <c r="B8" s="5">
        <v>39022</v>
      </c>
      <c r="C8" s="5">
        <v>39051</v>
      </c>
      <c r="D8" s="16">
        <v>0.2261</v>
      </c>
      <c r="E8" s="14">
        <f>IF(D8&gt;0,IF(AND(Liquidador!$I$12-B8&gt;=0,C8-Liquidador!$I$11&gt;=0),Liquidador!$I$10,0),0)</f>
        <v>0</v>
      </c>
      <c r="F8" s="6">
        <f>IF(E8&gt;0,IF(AND(Liquidador!$I$11&gt;=B8,Liquidador!$I$11&lt;=C8,Liquidador!$I$12&gt;=B8,Liquidador!$I$12&lt;=C8),Liquidador!$I$12-Liquidador!$I$11,IF(AND(Liquidador!$I$11&gt;=B8,Liquidador!$I$11&lt;=C8),C8-Liquidador!$I$11,IF(AND(Liquidador!$I$12&gt;=B8,Liquidador!$I$12&lt;=C8),Liquidador!$I$12-B8+1,C8-B8+1))),0)</f>
        <v>0</v>
      </c>
      <c r="G8" s="14">
        <f t="shared" si="1"/>
        <v>0</v>
      </c>
      <c r="H8" s="10"/>
      <c r="I8" s="10"/>
    </row>
    <row r="9" spans="1:9" ht="12.75">
      <c r="A9" s="15" t="str">
        <f t="shared" si="0"/>
        <v>2006/12</v>
      </c>
      <c r="B9" s="5">
        <v>39052</v>
      </c>
      <c r="C9" s="5">
        <v>39082</v>
      </c>
      <c r="D9" s="16">
        <v>0.2261</v>
      </c>
      <c r="E9" s="14">
        <f>IF(D9&gt;0,IF(AND(Liquidador!$I$12-B9&gt;=0,C9-Liquidador!$I$11&gt;=0),Liquidador!$I$10,0),0)</f>
        <v>0</v>
      </c>
      <c r="F9" s="6">
        <f>IF(E9&gt;0,IF(AND(Liquidador!$I$11&gt;=B9,Liquidador!$I$11&lt;=C9,Liquidador!$I$12&gt;=B9,Liquidador!$I$12&lt;=C9),Liquidador!$I$12-Liquidador!$I$11,IF(AND(Liquidador!$I$11&gt;=B9,Liquidador!$I$11&lt;=C9),C9-Liquidador!$I$11,IF(AND(Liquidador!$I$12&gt;=B9,Liquidador!$I$12&lt;=C9),Liquidador!$I$12-B9+1,C9-B9+1))),0)</f>
        <v>0</v>
      </c>
      <c r="G9" s="14">
        <f t="shared" si="1"/>
        <v>0</v>
      </c>
      <c r="H9" s="10"/>
      <c r="I9" s="10"/>
    </row>
    <row r="10" spans="1:9" ht="12.75">
      <c r="A10" s="15" t="str">
        <f t="shared" si="0"/>
        <v>2007/1</v>
      </c>
      <c r="B10" s="5">
        <v>39083</v>
      </c>
      <c r="C10" s="5">
        <v>39113</v>
      </c>
      <c r="D10" s="16">
        <v>0.3209</v>
      </c>
      <c r="E10" s="14">
        <f>IF(D10&gt;0,IF(AND(Liquidador!$I$12-B10&gt;=0,C10-Liquidador!$I$11&gt;=0),Liquidador!$I$10,0),0)</f>
        <v>0</v>
      </c>
      <c r="F10" s="6">
        <f>IF(E10&gt;0,IF(AND(Liquidador!$I$11&gt;=B10,Liquidador!$I$11&lt;=C10,Liquidador!$I$12&gt;=B10,Liquidador!$I$12&lt;=C10),Liquidador!$I$12-Liquidador!$I$11,IF(AND(Liquidador!$I$11&gt;=B10,Liquidador!$I$11&lt;=C10),C10-Liquidador!$I$11,IF(AND(Liquidador!$I$12&gt;=B10,Liquidador!$I$12&lt;=C10),Liquidador!$I$12-B10+1,C10-B10+1))),0)</f>
        <v>0</v>
      </c>
      <c r="G10" s="14">
        <f t="shared" si="1"/>
        <v>0</v>
      </c>
      <c r="H10" s="10"/>
      <c r="I10" s="10"/>
    </row>
    <row r="11" spans="1:9" ht="12.75">
      <c r="A11" s="15" t="str">
        <f t="shared" si="0"/>
        <v>2007/2</v>
      </c>
      <c r="B11" s="5">
        <v>39114</v>
      </c>
      <c r="C11" s="5">
        <v>39138</v>
      </c>
      <c r="D11" s="16">
        <v>0.3209</v>
      </c>
      <c r="E11" s="14">
        <f>IF(D11&gt;0,IF(AND(Liquidador!$I$12-B11&gt;=0,C11-Liquidador!$I$11&gt;=0),Liquidador!$I$10,0),0)</f>
        <v>0</v>
      </c>
      <c r="F11" s="6">
        <f>IF(E11&gt;0,IF(AND(Liquidador!$I$11&gt;=B11,Liquidador!$I$11&lt;=C11,Liquidador!$I$12&gt;=B11,Liquidador!$I$12&lt;=C11),Liquidador!$I$12-Liquidador!$I$11,IF(AND(Liquidador!$I$11&gt;=B11,Liquidador!$I$11&lt;=C11),C11-Liquidador!$I$11,IF(AND(Liquidador!$I$12&gt;=B11,Liquidador!$I$12&lt;=C11),Liquidador!$I$12-B11+1,C11-B11+1))),0)</f>
        <v>0</v>
      </c>
      <c r="G11" s="14">
        <f t="shared" si="1"/>
        <v>0</v>
      </c>
      <c r="H11" s="10"/>
      <c r="I11" s="10"/>
    </row>
    <row r="12" spans="1:9" ht="12.75">
      <c r="A12" s="15" t="str">
        <f>CONCATENATE((TEXT(YEAR(B12),0)),"/",(TEXT(MONTH(B12),0)))</f>
        <v>2007/2</v>
      </c>
      <c r="B12" s="5">
        <v>39139</v>
      </c>
      <c r="C12" s="5">
        <v>39141</v>
      </c>
      <c r="D12" s="16">
        <v>0.2075</v>
      </c>
      <c r="E12" s="14">
        <f>IF(D12&gt;0,IF(AND(Liquidador!$I$12-B12&gt;=0,C12-Liquidador!$I$11&gt;=0),Liquidador!$I$10,0),0)</f>
        <v>0</v>
      </c>
      <c r="F12" s="6">
        <f>IF(E12&gt;0,IF(AND(Liquidador!$I$11&gt;=B12,Liquidador!$I$11&lt;=C12,Liquidador!$I$12&gt;=B12,Liquidador!$I$12&lt;=C12),Liquidador!$I$12-Liquidador!$I$11,IF(AND(Liquidador!$I$11&gt;=B12,Liquidador!$I$11&lt;=C12),C12-Liquidador!$I$11,IF(AND(Liquidador!$I$12&gt;=B12,Liquidador!$I$12&lt;=C12),Liquidador!$I$12-B12+1,C12-B12+1))),0)</f>
        <v>0</v>
      </c>
      <c r="G12" s="14">
        <f t="shared" si="1"/>
        <v>0</v>
      </c>
      <c r="H12" s="10"/>
      <c r="I12" s="10"/>
    </row>
    <row r="13" spans="1:9" ht="12.75">
      <c r="A13" s="15" t="str">
        <f t="shared" si="0"/>
        <v>2007/3</v>
      </c>
      <c r="B13" s="5">
        <v>39142</v>
      </c>
      <c r="C13" s="5">
        <v>39172</v>
      </c>
      <c r="D13" s="16">
        <v>0.2075</v>
      </c>
      <c r="E13" s="14">
        <f>IF(D13&gt;0,IF(AND(Liquidador!$I$12-B13&gt;=0,C13-Liquidador!$I$11&gt;=0),Liquidador!$I$10,0),0)</f>
        <v>0</v>
      </c>
      <c r="F13" s="6">
        <f>IF(E13&gt;0,IF(AND(Liquidador!$I$11&gt;=B13,Liquidador!$I$11&lt;=C13,Liquidador!$I$12&gt;=B13,Liquidador!$I$12&lt;=C13),Liquidador!$I$12-Liquidador!$I$11,IF(AND(Liquidador!$I$11&gt;=B13,Liquidador!$I$11&lt;=C13),C13-Liquidador!$I$11,IF(AND(Liquidador!$I$12&gt;=B13,Liquidador!$I$12&lt;=C13),Liquidador!$I$12-B13+1,C13-B13+1))),0)</f>
        <v>0</v>
      </c>
      <c r="G13" s="14">
        <f t="shared" si="1"/>
        <v>0</v>
      </c>
      <c r="H13" s="10"/>
      <c r="I13" s="10"/>
    </row>
    <row r="14" spans="1:9" ht="12.75">
      <c r="A14" s="15" t="str">
        <f t="shared" si="0"/>
        <v>2007/4</v>
      </c>
      <c r="B14" s="5">
        <v>39173</v>
      </c>
      <c r="C14" s="5">
        <v>39202</v>
      </c>
      <c r="D14" s="16">
        <v>0.2512</v>
      </c>
      <c r="E14" s="14">
        <f>IF(D14&gt;0,IF(AND(Liquidador!$I$12-B14&gt;=0,C14-Liquidador!$I$11&gt;=0),Liquidador!$I$10,0),0)</f>
        <v>0</v>
      </c>
      <c r="F14" s="6">
        <f>IF(E14&gt;0,IF(AND(Liquidador!$I$11&gt;=B14,Liquidador!$I$11&lt;=C14,Liquidador!$I$12&gt;=B14,Liquidador!$I$12&lt;=C14),Liquidador!$I$12-Liquidador!$I$11,IF(AND(Liquidador!$I$11&gt;=B14,Liquidador!$I$11&lt;=C14),C14-Liquidador!$I$11,IF(AND(Liquidador!$I$12&gt;=B14,Liquidador!$I$12&lt;=C14),Liquidador!$I$12-B14+1,C14-B14+1))),0)</f>
        <v>0</v>
      </c>
      <c r="G14" s="14">
        <f t="shared" si="1"/>
        <v>0</v>
      </c>
      <c r="H14" s="10"/>
      <c r="I14" s="10"/>
    </row>
    <row r="15" spans="1:9" ht="12.75">
      <c r="A15" s="15" t="str">
        <f t="shared" si="0"/>
        <v>2007/5</v>
      </c>
      <c r="B15" s="5">
        <v>39203</v>
      </c>
      <c r="C15" s="5">
        <v>39233</v>
      </c>
      <c r="D15" s="16">
        <v>0.2512</v>
      </c>
      <c r="E15" s="14">
        <f>IF(D15&gt;0,IF(AND(Liquidador!$I$12-B15&gt;=0,C15-Liquidador!$I$11&gt;=0),Liquidador!$I$10,0),0)</f>
        <v>0</v>
      </c>
      <c r="F15" s="6">
        <f>IF(E15&gt;0,IF(AND(Liquidador!$I$11&gt;=B15,Liquidador!$I$11&lt;=C15,Liquidador!$I$12&gt;=B15,Liquidador!$I$12&lt;=C15),Liquidador!$I$12-Liquidador!$I$11,IF(AND(Liquidador!$I$11&gt;=B15,Liquidador!$I$11&lt;=C15),C15-Liquidador!$I$11,IF(AND(Liquidador!$I$12&gt;=B15,Liquidador!$I$12&lt;=C15),Liquidador!$I$12-B15+1,C15-B15+1))),0)</f>
        <v>0</v>
      </c>
      <c r="G15" s="14">
        <f t="shared" si="1"/>
        <v>0</v>
      </c>
      <c r="H15" s="10"/>
      <c r="I15" s="10"/>
    </row>
    <row r="16" spans="1:9" ht="12.75">
      <c r="A16" s="15" t="str">
        <f t="shared" si="0"/>
        <v>2007/6</v>
      </c>
      <c r="B16" s="5">
        <v>39234</v>
      </c>
      <c r="C16" s="5">
        <v>39263</v>
      </c>
      <c r="D16" s="16">
        <v>0.2512</v>
      </c>
      <c r="E16" s="14">
        <f>IF(D16&gt;0,IF(AND(Liquidador!$I$12-B16&gt;=0,C16-Liquidador!$I$11&gt;=0),Liquidador!$I$10,0),0)</f>
        <v>0</v>
      </c>
      <c r="F16" s="6">
        <f>IF(E16&gt;0,IF(AND(Liquidador!$I$11&gt;=B16,Liquidador!$I$11&lt;=C16,Liquidador!$I$12&gt;=B16,Liquidador!$I$12&lt;=C16),Liquidador!$I$12-Liquidador!$I$11,IF(AND(Liquidador!$I$11&gt;=B16,Liquidador!$I$11&lt;=C16),C16-Liquidador!$I$11,IF(AND(Liquidador!$I$12&gt;=B16,Liquidador!$I$12&lt;=C16),Liquidador!$I$12-B16+1,C16-B16+1))),0)</f>
        <v>0</v>
      </c>
      <c r="G16" s="14">
        <f t="shared" si="1"/>
        <v>0</v>
      </c>
      <c r="H16" s="10"/>
      <c r="I16" s="10"/>
    </row>
    <row r="17" spans="1:9" ht="12.75">
      <c r="A17" s="15" t="str">
        <f t="shared" si="0"/>
        <v>2007/7</v>
      </c>
      <c r="B17" s="5">
        <v>39264</v>
      </c>
      <c r="C17" s="5">
        <v>39294</v>
      </c>
      <c r="D17" s="16">
        <v>0.2851</v>
      </c>
      <c r="E17" s="14">
        <f>IF(D17&gt;0,IF(AND(Liquidador!$I$12-B17&gt;=0,C17-Liquidador!$I$11&gt;=0),Liquidador!$I$10,0),0)</f>
        <v>0</v>
      </c>
      <c r="F17" s="6">
        <f>IF(E17&gt;0,IF(AND(Liquidador!$I$11&gt;=B17,Liquidador!$I$11&lt;=C17,Liquidador!$I$12&gt;=B17,Liquidador!$I$12&lt;=C17),Liquidador!$I$12-Liquidador!$I$11,IF(AND(Liquidador!$I$11&gt;=B17,Liquidador!$I$11&lt;=C17),C17-Liquidador!$I$11,IF(AND(Liquidador!$I$12&gt;=B17,Liquidador!$I$12&lt;=C17),Liquidador!$I$12-B17+1,C17-B17+1))),0)</f>
        <v>0</v>
      </c>
      <c r="G17" s="14">
        <f t="shared" si="1"/>
        <v>0</v>
      </c>
      <c r="H17" s="10"/>
      <c r="I17" s="10"/>
    </row>
    <row r="18" spans="1:9" ht="12.75">
      <c r="A18" s="15" t="str">
        <f t="shared" si="0"/>
        <v>2007/8</v>
      </c>
      <c r="B18" s="5">
        <v>39295</v>
      </c>
      <c r="C18" s="5">
        <v>39325</v>
      </c>
      <c r="D18" s="16">
        <v>0.2851</v>
      </c>
      <c r="E18" s="14">
        <f>IF(D18&gt;0,IF(AND(Liquidador!$I$12-B18&gt;=0,C18-Liquidador!$I$11&gt;=0),Liquidador!$I$10,0),0)</f>
        <v>0</v>
      </c>
      <c r="F18" s="6">
        <f>IF(E18&gt;0,IF(AND(Liquidador!$I$11&gt;=B18,Liquidador!$I$11&lt;=C18,Liquidador!$I$12&gt;=B18,Liquidador!$I$12&lt;=C18),Liquidador!$I$12-Liquidador!$I$11,IF(AND(Liquidador!$I$11&gt;=B18,Liquidador!$I$11&lt;=C18),C18-Liquidador!$I$11,IF(AND(Liquidador!$I$12&gt;=B18,Liquidador!$I$12&lt;=C18),Liquidador!$I$12-B18+1,C18-B18+1))),0)</f>
        <v>0</v>
      </c>
      <c r="G18" s="14">
        <f t="shared" si="1"/>
        <v>0</v>
      </c>
      <c r="H18" s="10"/>
      <c r="I18" s="10"/>
    </row>
    <row r="19" spans="1:9" ht="12.75">
      <c r="A19" s="15" t="str">
        <f t="shared" si="0"/>
        <v>2007/9</v>
      </c>
      <c r="B19" s="5">
        <v>39326</v>
      </c>
      <c r="C19" s="5">
        <v>39355</v>
      </c>
      <c r="D19" s="16">
        <v>0.2851</v>
      </c>
      <c r="E19" s="14">
        <f>IF(D19&gt;0,IF(AND(Liquidador!$I$12-B19&gt;=0,C19-Liquidador!$I$11&gt;=0),Liquidador!$I$10,0),0)</f>
        <v>0</v>
      </c>
      <c r="F19" s="6">
        <f>IF(E19&gt;0,IF(AND(Liquidador!$I$11&gt;=B19,Liquidador!$I$11&lt;=C19,Liquidador!$I$12&gt;=B19,Liquidador!$I$12&lt;=C19),Liquidador!$I$12-Liquidador!$I$11,IF(AND(Liquidador!$I$11&gt;=B19,Liquidador!$I$11&lt;=C19),C19-Liquidador!$I$11,IF(AND(Liquidador!$I$12&gt;=B19,Liquidador!$I$12&lt;=C19),Liquidador!$I$12-B19+1,C19-B19+1))),0)</f>
        <v>0</v>
      </c>
      <c r="G19" s="14">
        <f t="shared" si="1"/>
        <v>0</v>
      </c>
      <c r="H19" s="10"/>
      <c r="I19" s="10"/>
    </row>
    <row r="20" spans="1:9" ht="12.75">
      <c r="A20" s="15" t="str">
        <f t="shared" si="0"/>
        <v>2007/10</v>
      </c>
      <c r="B20" s="5">
        <v>39356</v>
      </c>
      <c r="C20" s="5">
        <v>39386</v>
      </c>
      <c r="D20" s="16">
        <v>0.3189</v>
      </c>
      <c r="E20" s="14">
        <f>IF(D20&gt;0,IF(AND(Liquidador!$I$12-B20&gt;=0,C20-Liquidador!$I$11&gt;=0),Liquidador!$I$10,0),0)</f>
        <v>0</v>
      </c>
      <c r="F20" s="6">
        <f>IF(E20&gt;0,IF(AND(Liquidador!$I$11&gt;=B20,Liquidador!$I$11&lt;=C20,Liquidador!$I$12&gt;=B20,Liquidador!$I$12&lt;=C20),Liquidador!$I$12-Liquidador!$I$11,IF(AND(Liquidador!$I$11&gt;=B20,Liquidador!$I$11&lt;=C20),C20-Liquidador!$I$11,IF(AND(Liquidador!$I$12&gt;=B20,Liquidador!$I$12&lt;=C20),Liquidador!$I$12-B20+1,C20-B20+1))),0)</f>
        <v>0</v>
      </c>
      <c r="G20" s="14">
        <f t="shared" si="1"/>
        <v>0</v>
      </c>
      <c r="H20" s="10"/>
      <c r="I20" s="10"/>
    </row>
    <row r="21" spans="1:9" ht="12.75">
      <c r="A21" s="15" t="str">
        <f t="shared" si="0"/>
        <v>2007/11</v>
      </c>
      <c r="B21" s="5">
        <v>39387</v>
      </c>
      <c r="C21" s="5">
        <v>39416</v>
      </c>
      <c r="D21" s="16">
        <v>0.3189</v>
      </c>
      <c r="E21" s="14">
        <f>IF(D21&gt;0,IF(AND(Liquidador!$I$12-B21&gt;=0,C21-Liquidador!$I$11&gt;=0),Liquidador!$I$10,0),0)</f>
        <v>0</v>
      </c>
      <c r="F21" s="6">
        <f>IF(E21&gt;0,IF(AND(Liquidador!$I$11&gt;=B21,Liquidador!$I$11&lt;=C21,Liquidador!$I$12&gt;=B21,Liquidador!$I$12&lt;=C21),Liquidador!$I$12-Liquidador!$I$11,IF(AND(Liquidador!$I$11&gt;=B21,Liquidador!$I$11&lt;=C21),C21-Liquidador!$I$11,IF(AND(Liquidador!$I$12&gt;=B21,Liquidador!$I$12&lt;=C21),Liquidador!$I$12-B21+1,C21-B21+1))),0)</f>
        <v>0</v>
      </c>
      <c r="G21" s="14">
        <f t="shared" si="1"/>
        <v>0</v>
      </c>
      <c r="H21" s="10"/>
      <c r="I21" s="10"/>
    </row>
    <row r="22" spans="1:9" ht="12.75">
      <c r="A22" s="15" t="str">
        <f t="shared" si="0"/>
        <v>2007/12</v>
      </c>
      <c r="B22" s="5">
        <v>39417</v>
      </c>
      <c r="C22" s="5">
        <v>39447</v>
      </c>
      <c r="D22" s="16">
        <v>0.3189</v>
      </c>
      <c r="E22" s="14">
        <f>IF(D22&gt;0,IF(AND(Liquidador!$I$12-B22&gt;=0,C22-Liquidador!$I$11&gt;=0),Liquidador!$I$10,0),0)</f>
        <v>0</v>
      </c>
      <c r="F22" s="6">
        <f>IF(E22&gt;0,IF(AND(Liquidador!$I$11&gt;=B22,Liquidador!$I$11&lt;=C22,Liquidador!$I$12&gt;=B22,Liquidador!$I$12&lt;=C22),Liquidador!$I$12-Liquidador!$I$11,IF(AND(Liquidador!$I$11&gt;=B22,Liquidador!$I$11&lt;=C22),C22-Liquidador!$I$11,IF(AND(Liquidador!$I$12&gt;=B22,Liquidador!$I$12&lt;=C22),Liquidador!$I$12-B22+1,C22-B22+1))),0)</f>
        <v>0</v>
      </c>
      <c r="G22" s="14">
        <f t="shared" si="1"/>
        <v>0</v>
      </c>
      <c r="H22" s="10"/>
      <c r="I22" s="10"/>
    </row>
    <row r="23" spans="1:9" ht="12.75">
      <c r="A23" s="15" t="str">
        <f t="shared" si="0"/>
        <v>2008/1</v>
      </c>
      <c r="B23" s="5">
        <v>39448</v>
      </c>
      <c r="C23" s="5">
        <v>39478</v>
      </c>
      <c r="D23" s="16">
        <v>0.3275</v>
      </c>
      <c r="E23" s="14">
        <f>IF(D23&gt;0,IF(AND(Liquidador!$I$12-B23&gt;=0,C23-Liquidador!$I$11&gt;=0),Liquidador!$I$10,0),0)</f>
        <v>0</v>
      </c>
      <c r="F23" s="6">
        <f>IF(E23&gt;0,IF(AND(Liquidador!$I$11&gt;=B23,Liquidador!$I$11&lt;=C23,Liquidador!$I$12&gt;=B23,Liquidador!$I$12&lt;=C23),Liquidador!$I$12-Liquidador!$I$11,IF(AND(Liquidador!$I$11&gt;=B23,Liquidador!$I$11&lt;=C23),C23-Liquidador!$I$11,IF(AND(Liquidador!$I$12&gt;=B23,Liquidador!$I$12&lt;=C23),Liquidador!$I$12-B23+1,C23-B23+1))),0)</f>
        <v>0</v>
      </c>
      <c r="G23" s="14">
        <f t="shared" si="1"/>
        <v>0</v>
      </c>
      <c r="H23" s="10"/>
      <c r="I23" s="10"/>
    </row>
    <row r="24" spans="1:9" ht="12.75">
      <c r="A24" s="17" t="str">
        <f t="shared" si="0"/>
        <v>2008/2</v>
      </c>
      <c r="B24" s="5">
        <v>39479</v>
      </c>
      <c r="C24" s="5">
        <v>39507</v>
      </c>
      <c r="D24" s="16">
        <v>0.3275</v>
      </c>
      <c r="E24" s="14">
        <f>IF(D24&gt;0,IF(AND(Liquidador!$I$12-B24&gt;=0,C24-Liquidador!$I$11&gt;=0),Liquidador!$I$10,0),0)</f>
        <v>0</v>
      </c>
      <c r="F24" s="6">
        <f>IF(E24&gt;0,IF(AND(Liquidador!$I$11&gt;=B24,Liquidador!$I$11&lt;=C24,Liquidador!$I$12&gt;=B24,Liquidador!$I$12&lt;=C24),Liquidador!$I$12-Liquidador!$I$11,IF(AND(Liquidador!$I$11&gt;=B24,Liquidador!$I$11&lt;=C24),C24-Liquidador!$I$11,IF(AND(Liquidador!$I$12&gt;=B24,Liquidador!$I$12&lt;=C24),Liquidador!$I$12-B24+1,C24-B24+1))),0)</f>
        <v>0</v>
      </c>
      <c r="G24" s="14">
        <f t="shared" si="1"/>
        <v>0</v>
      </c>
      <c r="H24" s="10"/>
      <c r="I24" s="10"/>
    </row>
    <row r="25" spans="1:9" ht="12.75">
      <c r="A25" s="17" t="str">
        <f t="shared" si="0"/>
        <v>2008/3</v>
      </c>
      <c r="B25" s="5">
        <v>39508</v>
      </c>
      <c r="C25" s="5">
        <v>39538</v>
      </c>
      <c r="D25" s="16">
        <v>0.3275</v>
      </c>
      <c r="E25" s="14">
        <f>IF(D25&gt;0,IF(AND(Liquidador!$I$12-B25&gt;=0,C25-Liquidador!$I$11&gt;=0),Liquidador!$I$10,0),0)</f>
        <v>0</v>
      </c>
      <c r="F25" s="6">
        <f>IF(E25&gt;0,IF(AND(Liquidador!$I$11&gt;=B25,Liquidador!$I$11&lt;=C25,Liquidador!$I$12&gt;=B25,Liquidador!$I$12&lt;=C25),Liquidador!$I$12-Liquidador!$I$11,IF(AND(Liquidador!$I$11&gt;=B25,Liquidador!$I$11&lt;=C25),C25-Liquidador!$I$11,IF(AND(Liquidador!$I$12&gt;=B25,Liquidador!$I$12&lt;=C25),Liquidador!$I$12-B25+1,C25-B25+1))),0)</f>
        <v>0</v>
      </c>
      <c r="G25" s="14">
        <f t="shared" si="1"/>
        <v>0</v>
      </c>
      <c r="H25" s="10"/>
      <c r="I25" s="10"/>
    </row>
    <row r="26" spans="1:9" ht="12.75">
      <c r="A26" s="17" t="str">
        <f t="shared" si="0"/>
        <v>2008/4</v>
      </c>
      <c r="B26" s="5">
        <v>39539</v>
      </c>
      <c r="C26" s="5">
        <v>39568</v>
      </c>
      <c r="D26" s="16">
        <v>0.3288</v>
      </c>
      <c r="E26" s="14">
        <f>IF(D26&gt;0,IF(AND(Liquidador!$I$12-B26&gt;=0,C26-Liquidador!$I$11&gt;=0),Liquidador!$I$10,0),0)</f>
        <v>0</v>
      </c>
      <c r="F26" s="6">
        <f>IF(E26&gt;0,IF(AND(Liquidador!$I$11&gt;=B26,Liquidador!$I$11&lt;=C26,Liquidador!$I$12&gt;=B26,Liquidador!$I$12&lt;=C26),Liquidador!$I$12-Liquidador!$I$11,IF(AND(Liquidador!$I$11&gt;=B26,Liquidador!$I$11&lt;=C26),C26-Liquidador!$I$11,IF(AND(Liquidador!$I$12&gt;=B26,Liquidador!$I$12&lt;=C26),Liquidador!$I$12-B26+1,C26-B26+1))),0)</f>
        <v>0</v>
      </c>
      <c r="G26" s="14">
        <f t="shared" si="1"/>
        <v>0</v>
      </c>
      <c r="H26" s="10"/>
      <c r="I26" s="10"/>
    </row>
    <row r="27" spans="1:9" ht="12.75">
      <c r="A27" s="17" t="str">
        <f t="shared" si="0"/>
        <v>2008/5</v>
      </c>
      <c r="B27" s="5">
        <v>39569</v>
      </c>
      <c r="C27" s="5">
        <v>39599</v>
      </c>
      <c r="D27" s="16">
        <v>0.3288</v>
      </c>
      <c r="E27" s="14">
        <f>IF(D27&gt;0,IF(AND(Liquidador!$I$12-B27&gt;=0,C27-Liquidador!$I$11&gt;=0),Liquidador!$I$10,0),0)</f>
        <v>0</v>
      </c>
      <c r="F27" s="6">
        <f>IF(E27&gt;0,IF(AND(Liquidador!$I$11&gt;=B27,Liquidador!$I$11&lt;=C27,Liquidador!$I$12&gt;=B27,Liquidador!$I$12&lt;=C27),Liquidador!$I$12-Liquidador!$I$11,IF(AND(Liquidador!$I$11&gt;=B27,Liquidador!$I$11&lt;=C27),C27-Liquidador!$I$11,IF(AND(Liquidador!$I$12&gt;=B27,Liquidador!$I$12&lt;=C27),Liquidador!$I$12-B27+1,C27-B27+1))),0)</f>
        <v>0</v>
      </c>
      <c r="G27" s="14">
        <f t="shared" si="1"/>
        <v>0</v>
      </c>
      <c r="H27" s="10"/>
      <c r="I27" s="10"/>
    </row>
    <row r="28" spans="1:9" ht="12.75">
      <c r="A28" s="17" t="str">
        <f t="shared" si="0"/>
        <v>2008/6</v>
      </c>
      <c r="B28" s="5">
        <v>39600</v>
      </c>
      <c r="C28" s="5">
        <v>39629</v>
      </c>
      <c r="D28" s="16">
        <v>0.3288</v>
      </c>
      <c r="E28" s="14">
        <f>IF(D28&gt;0,IF(AND(Liquidador!$I$12-B28&gt;=0,C28-Liquidador!$I$11&gt;=0),Liquidador!$I$10,0),0)</f>
        <v>0</v>
      </c>
      <c r="F28" s="6">
        <f>IF(E28&gt;0,IF(AND(Liquidador!$I$11&gt;=B28,Liquidador!$I$11&lt;=C28,Liquidador!$I$12&gt;=B28,Liquidador!$I$12&lt;=C28),Liquidador!$I$12-Liquidador!$I$11,IF(AND(Liquidador!$I$11&gt;=B28,Liquidador!$I$11&lt;=C28),C28-Liquidador!$I$11,IF(AND(Liquidador!$I$12&gt;=B28,Liquidador!$I$12&lt;=C28),Liquidador!$I$12-B28+1,C28-B28+1))),0)</f>
        <v>0</v>
      </c>
      <c r="G28" s="14">
        <f t="shared" si="1"/>
        <v>0</v>
      </c>
      <c r="H28" s="10"/>
      <c r="I28" s="10"/>
    </row>
    <row r="29" spans="1:9" ht="12.75">
      <c r="A29" s="17" t="str">
        <f t="shared" si="0"/>
        <v>2008/7</v>
      </c>
      <c r="B29" s="5">
        <v>39630</v>
      </c>
      <c r="C29" s="5">
        <v>39660</v>
      </c>
      <c r="D29" s="16">
        <v>0.3227</v>
      </c>
      <c r="E29" s="14">
        <f>IF(D29&gt;0,IF(AND(Liquidador!$I$12-B29&gt;=0,C29-Liquidador!$I$11&gt;=0),Liquidador!$I$10,0),0)</f>
        <v>0</v>
      </c>
      <c r="F29" s="6">
        <f>IF(E29&gt;0,IF(AND(Liquidador!$I$11&gt;=B29,Liquidador!$I$11&lt;=C29,Liquidador!$I$12&gt;=B29,Liquidador!$I$12&lt;=C29),Liquidador!$I$12-Liquidador!$I$11,IF(AND(Liquidador!$I$11&gt;=B29,Liquidador!$I$11&lt;=C29),C29-Liquidador!$I$11,IF(AND(Liquidador!$I$12&gt;=B29,Liquidador!$I$12&lt;=C29),Liquidador!$I$12-B29+1,C29-B29+1))),0)</f>
        <v>0</v>
      </c>
      <c r="G29" s="14">
        <f t="shared" si="1"/>
        <v>0</v>
      </c>
      <c r="H29" s="10"/>
      <c r="I29" s="10"/>
    </row>
    <row r="30" spans="1:9" ht="12.75">
      <c r="A30" s="17" t="str">
        <f t="shared" si="0"/>
        <v>2008/8</v>
      </c>
      <c r="B30" s="5">
        <v>39661</v>
      </c>
      <c r="C30" s="5">
        <v>39691</v>
      </c>
      <c r="D30" s="16">
        <v>0.3227</v>
      </c>
      <c r="E30" s="14">
        <f>IF(D30&gt;0,IF(AND(Liquidador!$I$12-B30&gt;=0,C30-Liquidador!$I$11&gt;=0),Liquidador!$I$10,0),0)</f>
        <v>0</v>
      </c>
      <c r="F30" s="6">
        <f>IF(E30&gt;0,IF(AND(Liquidador!$I$11&gt;=B30,Liquidador!$I$11&lt;=C30,Liquidador!$I$12&gt;=B30,Liquidador!$I$12&lt;=C30),Liquidador!$I$12-Liquidador!$I$11,IF(AND(Liquidador!$I$11&gt;=B30,Liquidador!$I$11&lt;=C30),C30-Liquidador!$I$11,IF(AND(Liquidador!$I$12&gt;=B30,Liquidador!$I$12&lt;=C30),Liquidador!$I$12-B30+1,C30-B30+1))),0)</f>
        <v>0</v>
      </c>
      <c r="G30" s="14">
        <f t="shared" si="1"/>
        <v>0</v>
      </c>
      <c r="H30" s="10"/>
      <c r="I30" s="10"/>
    </row>
    <row r="31" spans="1:9" ht="12.75">
      <c r="A31" s="17" t="str">
        <f t="shared" si="0"/>
        <v>2008/9</v>
      </c>
      <c r="B31" s="5">
        <v>39692</v>
      </c>
      <c r="C31" s="5">
        <v>39721</v>
      </c>
      <c r="D31" s="16">
        <v>0.3227</v>
      </c>
      <c r="E31" s="14">
        <f>IF(D31&gt;0,IF(AND(Liquidador!$I$12-B31&gt;=0,C31-Liquidador!$I$11&gt;=0),Liquidador!$I$10,0),0)</f>
        <v>0</v>
      </c>
      <c r="F31" s="6">
        <f>IF(E31&gt;0,IF(AND(Liquidador!$I$11&gt;=B31,Liquidador!$I$11&lt;=C31,Liquidador!$I$12&gt;=B31,Liquidador!$I$12&lt;=C31),Liquidador!$I$12-Liquidador!$I$11,IF(AND(Liquidador!$I$11&gt;=B31,Liquidador!$I$11&lt;=C31),C31-Liquidador!$I$11,IF(AND(Liquidador!$I$12&gt;=B31,Liquidador!$I$12&lt;=C31),Liquidador!$I$12-B31+1,C31-B31+1))),0)</f>
        <v>0</v>
      </c>
      <c r="G31" s="14">
        <f t="shared" si="1"/>
        <v>0</v>
      </c>
      <c r="H31" s="10"/>
      <c r="I31" s="10"/>
    </row>
    <row r="32" spans="1:9" ht="12.75">
      <c r="A32" s="17" t="str">
        <f t="shared" si="0"/>
        <v>2008/10</v>
      </c>
      <c r="B32" s="5">
        <v>39722</v>
      </c>
      <c r="C32" s="5">
        <v>39752</v>
      </c>
      <c r="D32" s="16">
        <v>0.3153</v>
      </c>
      <c r="E32" s="14">
        <f>IF(D32&gt;0,IF(AND(Liquidador!$I$12-B32&gt;=0,C32-Liquidador!$I$11&gt;=0),Liquidador!$I$10,0),0)</f>
        <v>0</v>
      </c>
      <c r="F32" s="6">
        <f>IF(E32&gt;0,IF(AND(Liquidador!$I$11&gt;=B32,Liquidador!$I$11&lt;=C32,Liquidador!$I$12&gt;=B32,Liquidador!$I$12&lt;=C32),Liquidador!$I$12-Liquidador!$I$11,IF(AND(Liquidador!$I$11&gt;=B32,Liquidador!$I$11&lt;=C32),C32-Liquidador!$I$11,IF(AND(Liquidador!$I$12&gt;=B32,Liquidador!$I$12&lt;=C32),Liquidador!$I$12-B32+1,C32-B32+1))),0)</f>
        <v>0</v>
      </c>
      <c r="G32" s="14">
        <f t="shared" si="1"/>
        <v>0</v>
      </c>
      <c r="H32" s="10"/>
      <c r="I32" s="10"/>
    </row>
    <row r="33" spans="1:9" ht="12.75">
      <c r="A33" s="17" t="str">
        <f t="shared" si="0"/>
        <v>2008/11</v>
      </c>
      <c r="B33" s="5">
        <v>39753</v>
      </c>
      <c r="C33" s="5">
        <v>39782</v>
      </c>
      <c r="D33" s="16">
        <v>0.3153</v>
      </c>
      <c r="E33" s="14">
        <f>IF(D33&gt;0,IF(AND(Liquidador!$I$12-B33&gt;=0,C33-Liquidador!$I$11&gt;=0),Liquidador!$I$10,0),0)</f>
        <v>0</v>
      </c>
      <c r="F33" s="6">
        <f>IF(E33&gt;0,IF(AND(Liquidador!$I$11&gt;=B33,Liquidador!$I$11&lt;=C33,Liquidador!$I$12&gt;=B33,Liquidador!$I$12&lt;=C33),Liquidador!$I$12-Liquidador!$I$11,IF(AND(Liquidador!$I$11&gt;=B33,Liquidador!$I$11&lt;=C33),C33-Liquidador!$I$11,IF(AND(Liquidador!$I$12&gt;=B33,Liquidador!$I$12&lt;=C33),Liquidador!$I$12-B33+1,C33-B33+1))),0)</f>
        <v>0</v>
      </c>
      <c r="G33" s="14">
        <f t="shared" si="1"/>
        <v>0</v>
      </c>
      <c r="H33" s="10"/>
      <c r="I33" s="10"/>
    </row>
    <row r="34" spans="1:9" ht="12.75">
      <c r="A34" s="17" t="str">
        <f t="shared" si="0"/>
        <v>2008/12</v>
      </c>
      <c r="B34" s="5">
        <v>39783</v>
      </c>
      <c r="C34" s="5">
        <v>39813</v>
      </c>
      <c r="D34" s="16">
        <v>0.3153</v>
      </c>
      <c r="E34" s="14">
        <f>IF(D34&gt;0,IF(AND(Liquidador!$I$12-B34&gt;=0,C34-Liquidador!$I$11&gt;=0),Liquidador!$I$10,0),0)</f>
        <v>0</v>
      </c>
      <c r="F34" s="6">
        <f>IF(E34&gt;0,IF(AND(Liquidador!$I$11&gt;=B34,Liquidador!$I$11&lt;=C34,Liquidador!$I$12&gt;=B34,Liquidador!$I$12&lt;=C34),Liquidador!$I$12-Liquidador!$I$11,IF(AND(Liquidador!$I$11&gt;=B34,Liquidador!$I$11&lt;=C34),C34-Liquidador!$I$11,IF(AND(Liquidador!$I$12&gt;=B34,Liquidador!$I$12&lt;=C34),Liquidador!$I$12-B34+1,C34-B34+1))),0)</f>
        <v>0</v>
      </c>
      <c r="G34" s="14">
        <f t="shared" si="1"/>
        <v>0</v>
      </c>
      <c r="H34" s="10"/>
      <c r="I34" s="10"/>
    </row>
    <row r="35" spans="1:9" ht="12.75">
      <c r="A35" s="17" t="str">
        <f t="shared" si="0"/>
        <v>2009/1</v>
      </c>
      <c r="B35" s="5">
        <v>39814</v>
      </c>
      <c r="C35" s="5">
        <v>39844</v>
      </c>
      <c r="D35" s="16">
        <v>0.3071</v>
      </c>
      <c r="E35" s="14">
        <f>IF(D35&gt;0,IF(AND(Liquidador!$I$12-B35&gt;=0,C35-Liquidador!$I$11&gt;=0),Liquidador!$I$10,0),0)</f>
        <v>0</v>
      </c>
      <c r="F35" s="6">
        <f>IF(E35&gt;0,IF(AND(Liquidador!$I$11&gt;=B35,Liquidador!$I$11&lt;=C35,Liquidador!$I$12&gt;=B35,Liquidador!$I$12&lt;=C35),Liquidador!$I$12-Liquidador!$I$11,IF(AND(Liquidador!$I$11&gt;=B35,Liquidador!$I$11&lt;=C35),C35-Liquidador!$I$11,IF(AND(Liquidador!$I$12&gt;=B35,Liquidador!$I$12&lt;=C35),Liquidador!$I$12-B35+1,C35-B35+1))),0)</f>
        <v>0</v>
      </c>
      <c r="G35" s="14">
        <f t="shared" si="1"/>
        <v>0</v>
      </c>
      <c r="H35" s="10"/>
      <c r="I35" s="10"/>
    </row>
    <row r="36" spans="1:9" ht="12.75">
      <c r="A36" s="17" t="str">
        <f t="shared" si="0"/>
        <v>2009/2</v>
      </c>
      <c r="B36" s="5">
        <v>39845</v>
      </c>
      <c r="C36" s="5">
        <v>39872</v>
      </c>
      <c r="D36" s="16">
        <v>0.3071</v>
      </c>
      <c r="E36" s="14">
        <f>IF(D36&gt;0,IF(AND(Liquidador!$I$12-B36&gt;=0,C36-Liquidador!$I$11&gt;=0),Liquidador!$I$10,0),0)</f>
        <v>0</v>
      </c>
      <c r="F36" s="6">
        <f>IF(E36&gt;0,IF(AND(Liquidador!$I$11&gt;=B36,Liquidador!$I$11&lt;=C36,Liquidador!$I$12&gt;=B36,Liquidador!$I$12&lt;=C36),Liquidador!$I$12-Liquidador!$I$11,IF(AND(Liquidador!$I$11&gt;=B36,Liquidador!$I$11&lt;=C36),C36-Liquidador!$I$11,IF(AND(Liquidador!$I$12&gt;=B36,Liquidador!$I$12&lt;=C36),Liquidador!$I$12-B36+1,C36-B36+1))),0)</f>
        <v>0</v>
      </c>
      <c r="G36" s="14">
        <f t="shared" si="1"/>
        <v>0</v>
      </c>
      <c r="H36" s="10"/>
      <c r="I36" s="10"/>
    </row>
    <row r="37" spans="1:9" ht="12.75">
      <c r="A37" s="17" t="str">
        <f t="shared" si="0"/>
        <v>2009/3</v>
      </c>
      <c r="B37" s="5">
        <v>39873</v>
      </c>
      <c r="C37" s="5">
        <v>39903</v>
      </c>
      <c r="D37" s="16">
        <v>0.3071</v>
      </c>
      <c r="E37" s="14">
        <f>IF(D37&gt;0,IF(AND(Liquidador!$I$12-B37&gt;=0,C37-Liquidador!$I$11&gt;=0),Liquidador!$I$10,0),0)</f>
        <v>0</v>
      </c>
      <c r="F37" s="6">
        <f>IF(E37&gt;0,IF(AND(Liquidador!$I$11&gt;=B37,Liquidador!$I$11&lt;=C37,Liquidador!$I$12&gt;=B37,Liquidador!$I$12&lt;=C37),Liquidador!$I$12-Liquidador!$I$11,IF(AND(Liquidador!$I$11&gt;=B37,Liquidador!$I$11&lt;=C37),C37-Liquidador!$I$11,IF(AND(Liquidador!$I$12&gt;=B37,Liquidador!$I$12&lt;=C37),Liquidador!$I$12-B37+1,C37-B37+1))),0)</f>
        <v>0</v>
      </c>
      <c r="G37" s="14">
        <f t="shared" si="1"/>
        <v>0</v>
      </c>
      <c r="H37" s="10"/>
      <c r="I37" s="10"/>
    </row>
    <row r="38" spans="1:9" ht="12.75">
      <c r="A38" s="17" t="str">
        <f t="shared" si="0"/>
        <v>2009/4</v>
      </c>
      <c r="B38" s="5">
        <v>39904</v>
      </c>
      <c r="C38" s="5">
        <v>39933</v>
      </c>
      <c r="D38" s="16">
        <v>0.3042</v>
      </c>
      <c r="E38" s="14">
        <f>IF(D38&gt;0,IF(AND(Liquidador!$I$12-B38&gt;=0,C38-Liquidador!$I$11&gt;=0),Liquidador!$I$10,0),0)</f>
        <v>0</v>
      </c>
      <c r="F38" s="6">
        <f>IF(E38&gt;0,IF(AND(Liquidador!$I$11&gt;=B38,Liquidador!$I$11&lt;=C38,Liquidador!$I$12&gt;=B38,Liquidador!$I$12&lt;=C38),Liquidador!$I$12-Liquidador!$I$11,IF(AND(Liquidador!$I$11&gt;=B38,Liquidador!$I$11&lt;=C38),C38-Liquidador!$I$11,IF(AND(Liquidador!$I$12&gt;=B38,Liquidador!$I$12&lt;=C38),Liquidador!$I$12-B38+1,C38-B38+1))),0)</f>
        <v>0</v>
      </c>
      <c r="G38" s="14">
        <f t="shared" si="1"/>
        <v>0</v>
      </c>
      <c r="H38" s="10"/>
      <c r="I38" s="10"/>
    </row>
    <row r="39" spans="1:9" ht="12.75">
      <c r="A39" s="17" t="str">
        <f t="shared" si="0"/>
        <v>2009/5</v>
      </c>
      <c r="B39" s="5">
        <v>39934</v>
      </c>
      <c r="C39" s="5">
        <v>39964</v>
      </c>
      <c r="D39" s="16">
        <v>0.3042</v>
      </c>
      <c r="E39" s="14">
        <f>IF(D39&gt;0,IF(AND(Liquidador!$I$12-B39&gt;=0,C39-Liquidador!$I$11&gt;=0),Liquidador!$I$10,0),0)</f>
        <v>0</v>
      </c>
      <c r="F39" s="6">
        <f>IF(E39&gt;0,IF(AND(Liquidador!$I$11&gt;=B39,Liquidador!$I$11&lt;=C39,Liquidador!$I$12&gt;=B39,Liquidador!$I$12&lt;=C39),Liquidador!$I$12-Liquidador!$I$11,IF(AND(Liquidador!$I$11&gt;=B39,Liquidador!$I$11&lt;=C39),C39-Liquidador!$I$11,IF(AND(Liquidador!$I$12&gt;=B39,Liquidador!$I$12&lt;=C39),Liquidador!$I$12-B39+1,C39-B39+1))),0)</f>
        <v>0</v>
      </c>
      <c r="G39" s="14">
        <f t="shared" si="1"/>
        <v>0</v>
      </c>
      <c r="H39" s="10"/>
      <c r="I39" s="10"/>
    </row>
    <row r="40" spans="1:9" ht="12.75">
      <c r="A40" s="17" t="str">
        <f t="shared" si="0"/>
        <v>2009/6</v>
      </c>
      <c r="B40" s="5">
        <v>39965</v>
      </c>
      <c r="C40" s="5">
        <v>39994</v>
      </c>
      <c r="D40" s="16">
        <v>0.3042</v>
      </c>
      <c r="E40" s="14">
        <f>IF(D40&gt;0,IF(AND(Liquidador!$I$12-B40&gt;=0,C40-Liquidador!$I$11&gt;=0),Liquidador!$I$10,0),0)</f>
        <v>0</v>
      </c>
      <c r="F40" s="6">
        <f>IF(E40&gt;0,IF(AND(Liquidador!$I$11&gt;=B40,Liquidador!$I$11&lt;=C40,Liquidador!$I$12&gt;=B40,Liquidador!$I$12&lt;=C40),Liquidador!$I$12-Liquidador!$I$11,IF(AND(Liquidador!$I$11&gt;=B40,Liquidador!$I$11&lt;=C40),C40-Liquidador!$I$11,IF(AND(Liquidador!$I$12&gt;=B40,Liquidador!$I$12&lt;=C40),Liquidador!$I$12-B40+1,C40-B40+1))),0)</f>
        <v>0</v>
      </c>
      <c r="G40" s="14">
        <f t="shared" si="1"/>
        <v>0</v>
      </c>
      <c r="H40" s="10"/>
      <c r="I40" s="10"/>
    </row>
    <row r="41" spans="1:9" ht="12.75">
      <c r="A41" s="17" t="str">
        <f>CONCATENATE((TEXT(YEAR(B41),0)),"/",(TEXT(MONTH(B41),0)))</f>
        <v>2009/7</v>
      </c>
      <c r="B41" s="5">
        <v>39995</v>
      </c>
      <c r="C41" s="5">
        <v>40025</v>
      </c>
      <c r="D41" s="16">
        <v>0.2798</v>
      </c>
      <c r="E41" s="14">
        <f>IF(D41&gt;0,IF(AND(Liquidador!$I$12-B41&gt;=0,C41-Liquidador!$I$11&gt;=0),Liquidador!$I$10,0),0)</f>
        <v>0</v>
      </c>
      <c r="F41" s="6">
        <f>IF(E41&gt;0,IF(AND(Liquidador!$I$11&gt;=B41,Liquidador!$I$11&lt;=C41,Liquidador!$I$12&gt;=B41,Liquidador!$I$12&lt;=C41),Liquidador!$I$12-Liquidador!$I$11,IF(AND(Liquidador!$I$11&gt;=B41,Liquidador!$I$11&lt;=C41),C41-Liquidador!$I$11,IF(AND(Liquidador!$I$12&gt;=B41,Liquidador!$I$12&lt;=C41),Liquidador!$I$12-B41+1,C41-B41+1))),0)</f>
        <v>0</v>
      </c>
      <c r="G41" s="14">
        <f t="shared" si="1"/>
        <v>0</v>
      </c>
      <c r="H41" s="10"/>
      <c r="I41" s="10"/>
    </row>
    <row r="42" spans="1:9" ht="12.75">
      <c r="A42" s="17" t="str">
        <f>CONCATENATE((TEXT(YEAR(B42),0)),"/",(TEXT(MONTH(B42),0)))</f>
        <v>2009/8</v>
      </c>
      <c r="B42" s="12">
        <v>40026</v>
      </c>
      <c r="C42" s="12">
        <v>40056</v>
      </c>
      <c r="D42" s="13">
        <v>0.2798</v>
      </c>
      <c r="E42" s="14">
        <f>IF(D42&gt;0,IF(AND(Liquidador!$I$12-B42&gt;=0,C42-Liquidador!$I$11&gt;=0),Liquidador!$I$10,0),0)</f>
        <v>0</v>
      </c>
      <c r="F42" s="6">
        <f>IF(E42&gt;0,IF(AND(Liquidador!$I$11&gt;=B42,Liquidador!$I$11&lt;=C42,Liquidador!$I$12&gt;=B42,Liquidador!$I$12&lt;=C42),Liquidador!$I$12-Liquidador!$I$11,IF(AND(Liquidador!$I$11&gt;=B42,Liquidador!$I$11&lt;=C42),C42-Liquidador!$I$11,IF(AND(Liquidador!$I$12&gt;=B42,Liquidador!$I$12&lt;=C42),Liquidador!$I$12-B42+1,C42-B42+1))),0)</f>
        <v>0</v>
      </c>
      <c r="G42" s="14">
        <f t="shared" si="1"/>
        <v>0</v>
      </c>
      <c r="H42" s="10"/>
      <c r="I42" s="10"/>
    </row>
    <row r="43" spans="1:9" ht="12.75">
      <c r="A43" s="17" t="str">
        <f>CONCATENATE((TEXT(YEAR(B43),0)),"/",(TEXT(MONTH(B43),0)))</f>
        <v>2009/9</v>
      </c>
      <c r="B43" s="5">
        <v>40057</v>
      </c>
      <c r="C43" s="5">
        <v>40086</v>
      </c>
      <c r="D43" s="16">
        <v>0.2798</v>
      </c>
      <c r="E43" s="14">
        <f>IF(D43&gt;0,IF(AND(Liquidador!$I$12-B43&gt;=0,C43-Liquidador!$I$11&gt;=0),Liquidador!$I$10,0),0)</f>
        <v>0</v>
      </c>
      <c r="F43" s="6">
        <f>IF(E43&gt;0,IF(AND(Liquidador!$I$11&gt;=B43,Liquidador!$I$11&lt;=C43,Liquidador!$I$12&gt;=B43,Liquidador!$I$12&lt;=C43),Liquidador!$I$12-Liquidador!$I$11,IF(AND(Liquidador!$I$11&gt;=B43,Liquidador!$I$11&lt;=C43),C43-Liquidador!$I$11,IF(AND(Liquidador!$I$12&gt;=B43,Liquidador!$I$12&lt;=C43),Liquidador!$I$12-B43+1,C43-B43+1))),0)</f>
        <v>0</v>
      </c>
      <c r="G43" s="14">
        <f t="shared" si="1"/>
        <v>0</v>
      </c>
      <c r="H43" s="10"/>
      <c r="I43" s="10"/>
    </row>
    <row r="44" spans="1:9" ht="12.75">
      <c r="A44" s="17" t="str">
        <f>CONCATENATE((TEXT(YEAR(B44),0)),"/",(TEXT(MONTH(B44),0)))</f>
        <v>2009/10</v>
      </c>
      <c r="B44" s="5">
        <v>40087</v>
      </c>
      <c r="C44" s="5">
        <v>40117</v>
      </c>
      <c r="D44" s="16">
        <v>0.2592</v>
      </c>
      <c r="E44" s="14">
        <f>IF(D44&gt;0,IF(AND(Liquidador!$I$12-B44&gt;=0,C44-Liquidador!$I$11&gt;=0),Liquidador!$I$10,0),0)</f>
        <v>0</v>
      </c>
      <c r="F44" s="6">
        <f>IF(E44&gt;0,IF(AND(Liquidador!$I$11&gt;=B44,Liquidador!$I$11&lt;=C44,Liquidador!$I$12&gt;=B44,Liquidador!$I$12&lt;=C44),Liquidador!$I$12-Liquidador!$I$11,IF(AND(Liquidador!$I$11&gt;=B44,Liquidador!$I$11&lt;=C44),C44-Liquidador!$I$11,IF(AND(Liquidador!$I$12&gt;=B44,Liquidador!$I$12&lt;=C44),Liquidador!$I$12-B44+1,C44-B44+1))),0)</f>
        <v>0</v>
      </c>
      <c r="G44" s="14">
        <f t="shared" si="1"/>
        <v>0</v>
      </c>
      <c r="H44" s="10"/>
      <c r="I44" s="10"/>
    </row>
    <row r="45" spans="1:9" ht="12.75">
      <c r="A45" s="17" t="str">
        <f>CONCATENATE((TEXT(YEAR(B45),0)),"/",(TEXT(MONTH(B45),0)))</f>
        <v>2009/11</v>
      </c>
      <c r="B45" s="5">
        <v>40118</v>
      </c>
      <c r="C45" s="5">
        <v>40147</v>
      </c>
      <c r="D45" s="16">
        <v>0.2592</v>
      </c>
      <c r="E45" s="14">
        <f>IF(D45&gt;0,IF(AND(Liquidador!$I$12-B45&gt;=0,C45-Liquidador!$I$11&gt;=0),Liquidador!$I$10,0),0)</f>
        <v>0</v>
      </c>
      <c r="F45" s="6">
        <f>IF(E45&gt;0,IF(AND(Liquidador!$I$11&gt;=B45,Liquidador!$I$11&lt;=C45,Liquidador!$I$12&gt;=B45,Liquidador!$I$12&lt;=C45),Liquidador!$I$12-Liquidador!$I$11,IF(AND(Liquidador!$I$11&gt;=B45,Liquidador!$I$11&lt;=C45),C45-Liquidador!$I$11,IF(AND(Liquidador!$I$12&gt;=B45,Liquidador!$I$12&lt;=C45),Liquidador!$I$12-B45+1,C45-B45+1))),0)</f>
        <v>0</v>
      </c>
      <c r="G45" s="14">
        <f t="shared" si="1"/>
        <v>0</v>
      </c>
      <c r="H45" s="10"/>
      <c r="I45" s="10"/>
    </row>
    <row r="46" spans="1:9" ht="12.75">
      <c r="A46" s="11" t="s">
        <v>4</v>
      </c>
      <c r="B46" s="5">
        <v>40148</v>
      </c>
      <c r="C46" s="5">
        <v>40178</v>
      </c>
      <c r="D46" s="16">
        <v>0.2592</v>
      </c>
      <c r="E46" s="14">
        <f>IF(D46&gt;0,IF(AND(Liquidador!$I$12-B46&gt;=0,C46-Liquidador!$I$11&gt;=0),Liquidador!$I$10,0),0)</f>
        <v>0</v>
      </c>
      <c r="F46" s="6">
        <f>IF(E46&gt;0,IF(AND(Liquidador!$I$11&gt;=B46,Liquidador!$I$11&lt;=C46,Liquidador!$I$12&gt;=B46,Liquidador!$I$12&lt;=C46),Liquidador!$I$12-Liquidador!$I$11,IF(AND(Liquidador!$I$11&gt;=B46,Liquidador!$I$11&lt;=C46),C46-Liquidador!$I$11,IF(AND(Liquidador!$I$12&gt;=B46,Liquidador!$I$12&lt;=C46),Liquidador!$I$12-B46+1,C46-B46+1))),0)</f>
        <v>0</v>
      </c>
      <c r="G46" s="14">
        <f t="shared" si="1"/>
        <v>0</v>
      </c>
      <c r="H46" s="10"/>
      <c r="I46" s="10"/>
    </row>
    <row r="47" spans="1:9" ht="12.75">
      <c r="A47" s="11" t="s">
        <v>5</v>
      </c>
      <c r="B47" s="5">
        <v>40179</v>
      </c>
      <c r="C47" s="5">
        <v>40209</v>
      </c>
      <c r="D47" s="16">
        <v>0.2421</v>
      </c>
      <c r="E47" s="14">
        <f>IF(D47&gt;0,IF(AND(Liquidador!$I$12-B47&gt;=0,C47-Liquidador!$I$11&gt;=0),Liquidador!$I$10,0),0)</f>
        <v>0</v>
      </c>
      <c r="F47" s="6">
        <f>IF(E47&gt;0,IF(AND(Liquidador!$I$11&gt;=B47,Liquidador!$I$11&lt;=C47,Liquidador!$I$12&gt;=B47,Liquidador!$I$12&lt;=C47),Liquidador!$I$12-Liquidador!$I$11,IF(AND(Liquidador!$I$11&gt;=B47,Liquidador!$I$11&lt;=C47),C47-Liquidador!$I$11,IF(AND(Liquidador!$I$12&gt;=B47,Liquidador!$I$12&lt;=C47),Liquidador!$I$12-B47+1,C47-B47+1))),0)</f>
        <v>0</v>
      </c>
      <c r="G47" s="14">
        <f t="shared" si="1"/>
        <v>0</v>
      </c>
      <c r="H47" s="10"/>
      <c r="I47" s="10"/>
    </row>
    <row r="48" spans="1:9" ht="12.75">
      <c r="A48" s="11" t="s">
        <v>6</v>
      </c>
      <c r="B48" s="5">
        <v>40210</v>
      </c>
      <c r="C48" s="5">
        <v>40237</v>
      </c>
      <c r="D48" s="16">
        <v>0.2421</v>
      </c>
      <c r="E48" s="14">
        <f>IF(D48&gt;0,IF(AND(Liquidador!$I$12-B48&gt;=0,C48-Liquidador!$I$11&gt;=0),Liquidador!$I$10,0),0)</f>
        <v>0</v>
      </c>
      <c r="F48" s="6">
        <f>IF(E48&gt;0,IF(AND(Liquidador!$I$11&gt;=B48,Liquidador!$I$11&lt;=C48,Liquidador!$I$12&gt;=B48,Liquidador!$I$12&lt;=C48),Liquidador!$I$12-Liquidador!$I$11,IF(AND(Liquidador!$I$11&gt;=B48,Liquidador!$I$11&lt;=C48),C48-Liquidador!$I$11,IF(AND(Liquidador!$I$12&gt;=B48,Liquidador!$I$12&lt;=C48),Liquidador!$I$12-B48+1,C48-B48+1))),0)</f>
        <v>0</v>
      </c>
      <c r="G48" s="14">
        <f t="shared" si="1"/>
        <v>0</v>
      </c>
      <c r="H48" s="10"/>
      <c r="I48" s="10"/>
    </row>
    <row r="49" spans="1:9" ht="12.75">
      <c r="A49" s="11" t="s">
        <v>7</v>
      </c>
      <c r="B49" s="5">
        <v>40238</v>
      </c>
      <c r="C49" s="5">
        <v>40268</v>
      </c>
      <c r="D49" s="16">
        <v>0.2421</v>
      </c>
      <c r="E49" s="14">
        <f>IF(D49&gt;0,IF(AND(Liquidador!$I$12-B49&gt;=0,C49-Liquidador!$I$11&gt;=0),Liquidador!$I$10,0),0)</f>
        <v>0</v>
      </c>
      <c r="F49" s="6">
        <f>IF(E49&gt;0,IF(AND(Liquidador!$I$11&gt;=B49,Liquidador!$I$11&lt;=C49,Liquidador!$I$12&gt;=B49,Liquidador!$I$12&lt;=C49),Liquidador!$I$12-Liquidador!$I$11,IF(AND(Liquidador!$I$11&gt;=B49,Liquidador!$I$11&lt;=C49),C49-Liquidador!$I$11,IF(AND(Liquidador!$I$12&gt;=B49,Liquidador!$I$12&lt;=C49),Liquidador!$I$12-B49+1,C49-B49+1))),0)</f>
        <v>0</v>
      </c>
      <c r="G49" s="14">
        <f t="shared" si="1"/>
        <v>0</v>
      </c>
      <c r="H49" s="10"/>
      <c r="I49" s="10"/>
    </row>
    <row r="50" spans="1:9" ht="12.75">
      <c r="A50" s="11" t="s">
        <v>8</v>
      </c>
      <c r="B50" s="5">
        <v>40269</v>
      </c>
      <c r="C50" s="5">
        <v>40298</v>
      </c>
      <c r="D50" s="16">
        <v>0.2297</v>
      </c>
      <c r="E50" s="14">
        <f>IF(D50&gt;0,IF(AND(Liquidador!$I$12-B50&gt;=0,C50-Liquidador!$I$11&gt;=0),Liquidador!$I$10,0),0)</f>
        <v>0</v>
      </c>
      <c r="F50" s="6">
        <f>IF(E50&gt;0,IF(AND(Liquidador!$I$11&gt;=B50,Liquidador!$I$11&lt;=C50,Liquidador!$I$12&gt;=B50,Liquidador!$I$12&lt;=C50),Liquidador!$I$12-Liquidador!$I$11,IF(AND(Liquidador!$I$11&gt;=B50,Liquidador!$I$11&lt;=C50),C50-Liquidador!$I$11,IF(AND(Liquidador!$I$12&gt;=B50,Liquidador!$I$12&lt;=C50),Liquidador!$I$12-B50+1,C50-B50+1))),0)</f>
        <v>0</v>
      </c>
      <c r="G50" s="14">
        <f t="shared" si="1"/>
        <v>0</v>
      </c>
      <c r="H50" s="10"/>
      <c r="I50" s="10"/>
    </row>
    <row r="51" spans="1:9" ht="12.75">
      <c r="A51" s="11" t="s">
        <v>9</v>
      </c>
      <c r="B51" s="5">
        <v>40299</v>
      </c>
      <c r="C51" s="5">
        <v>40329</v>
      </c>
      <c r="D51" s="16">
        <v>0.2297</v>
      </c>
      <c r="E51" s="14">
        <f>IF(D51&gt;0,IF(AND(Liquidador!$I$12-B51&gt;=0,C51-Liquidador!$I$11&gt;=0),Liquidador!$I$10,0),0)</f>
        <v>0</v>
      </c>
      <c r="F51" s="6">
        <f>IF(E51&gt;0,IF(AND(Liquidador!$I$11&gt;=B51,Liquidador!$I$11&lt;=C51,Liquidador!$I$12&gt;=B51,Liquidador!$I$12&lt;=C51),Liquidador!$I$12-Liquidador!$I$11,IF(AND(Liquidador!$I$11&gt;=B51,Liquidador!$I$11&lt;=C51),C51-Liquidador!$I$11,IF(AND(Liquidador!$I$12&gt;=B51,Liquidador!$I$12&lt;=C51),Liquidador!$I$12-B51+1,C51-B51+1))),0)</f>
        <v>0</v>
      </c>
      <c r="G51" s="14">
        <f t="shared" si="1"/>
        <v>0</v>
      </c>
      <c r="H51" s="10"/>
      <c r="I51" s="10"/>
    </row>
    <row r="52" spans="1:9" ht="12.75">
      <c r="A52" s="11" t="s">
        <v>10</v>
      </c>
      <c r="B52" s="5">
        <v>40330</v>
      </c>
      <c r="C52" s="5">
        <v>40359</v>
      </c>
      <c r="D52" s="16">
        <v>0.2297</v>
      </c>
      <c r="E52" s="14">
        <f>IF(D52&gt;0,IF(AND(Liquidador!$I$12-B52&gt;=0,C52-Liquidador!$I$11&gt;=0),Liquidador!$I$10,0),0)</f>
        <v>0</v>
      </c>
      <c r="F52" s="6">
        <f>IF(E52&gt;0,IF(AND(Liquidador!$I$11&gt;=B52,Liquidador!$I$11&lt;=C52,Liquidador!$I$12&gt;=B52,Liquidador!$I$12&lt;=C52),Liquidador!$I$12-Liquidador!$I$11,IF(AND(Liquidador!$I$11&gt;=B52,Liquidador!$I$11&lt;=C52),C52-Liquidador!$I$11,IF(AND(Liquidador!$I$12&gt;=B52,Liquidador!$I$12&lt;=C52),Liquidador!$I$12-B52+1,C52-B52+1))),0)</f>
        <v>0</v>
      </c>
      <c r="G52" s="14">
        <f t="shared" si="1"/>
        <v>0</v>
      </c>
      <c r="H52" s="10"/>
      <c r="I52" s="10"/>
    </row>
    <row r="53" spans="1:9" ht="12.75">
      <c r="A53" s="18" t="s">
        <v>20</v>
      </c>
      <c r="B53" s="19">
        <v>40360</v>
      </c>
      <c r="C53" s="19">
        <v>40390</v>
      </c>
      <c r="D53" s="20">
        <v>0.2241</v>
      </c>
      <c r="E53" s="14">
        <f>IF(D53&gt;0,IF(AND(Liquidador!$I$12-B53&gt;=0,C53-Liquidador!$I$11&gt;=0),Liquidador!$I$10,0),0)</f>
        <v>0</v>
      </c>
      <c r="F53" s="6">
        <f>IF(E53&gt;0,IF(AND(Liquidador!$I$11&gt;=B53,Liquidador!$I$11&lt;=C53,Liquidador!$I$12&gt;=B53,Liquidador!$I$12&lt;=C53),Liquidador!$I$12-Liquidador!$I$11,IF(AND(Liquidador!$I$11&gt;=B53,Liquidador!$I$11&lt;=C53),C53-Liquidador!$I$11,IF(AND(Liquidador!$I$12&gt;=B53,Liquidador!$I$12&lt;=C53),Liquidador!$I$12-B53+1,C53-B53+1))),0)</f>
        <v>0</v>
      </c>
      <c r="G53" s="14">
        <f t="shared" si="1"/>
        <v>0</v>
      </c>
      <c r="H53" s="10"/>
      <c r="I53" s="10"/>
    </row>
    <row r="54" spans="1:9" ht="12.75">
      <c r="A54" s="18" t="s">
        <v>21</v>
      </c>
      <c r="B54" s="19">
        <v>40391</v>
      </c>
      <c r="C54" s="19">
        <v>40421</v>
      </c>
      <c r="D54" s="20">
        <v>0.2241</v>
      </c>
      <c r="E54" s="14">
        <f>IF(D54&gt;0,IF(AND(Liquidador!$I$12-B54&gt;=0,C54-Liquidador!$I$11&gt;=0),Liquidador!$I$10,0),0)</f>
        <v>0</v>
      </c>
      <c r="F54" s="6">
        <f>IF(E54&gt;0,IF(AND(Liquidador!$I$11&gt;=B54,Liquidador!$I$11&lt;=C54,Liquidador!$I$12&gt;=B54,Liquidador!$I$12&lt;=C54),Liquidador!$I$12-Liquidador!$I$11,IF(AND(Liquidador!$I$11&gt;=B54,Liquidador!$I$11&lt;=C54),C54-Liquidador!$I$11,IF(AND(Liquidador!$I$12&gt;=B54,Liquidador!$I$12&lt;=C54),Liquidador!$I$12-B54+1,C54-B54+1))),0)</f>
        <v>0</v>
      </c>
      <c r="G54" s="14">
        <f t="shared" si="1"/>
        <v>0</v>
      </c>
      <c r="H54" s="10"/>
      <c r="I54" s="10"/>
    </row>
    <row r="55" spans="1:9" ht="12.75">
      <c r="A55" s="18" t="s">
        <v>22</v>
      </c>
      <c r="B55" s="19">
        <v>40422</v>
      </c>
      <c r="C55" s="19">
        <v>40451</v>
      </c>
      <c r="D55" s="20">
        <v>0.2241</v>
      </c>
      <c r="E55" s="14">
        <f>IF(D55&gt;0,IF(AND(Liquidador!$I$12-B55&gt;=0,C55-Liquidador!$I$11&gt;=0),Liquidador!$I$10,0),0)</f>
        <v>0</v>
      </c>
      <c r="F55" s="6">
        <f>IF(E55&gt;0,IF(AND(Liquidador!$I$11&gt;=B55,Liquidador!$I$11&lt;=C55,Liquidador!$I$12&gt;=B55,Liquidador!$I$12&lt;=C55),Liquidador!$I$12-Liquidador!$I$11,IF(AND(Liquidador!$I$11&gt;=B55,Liquidador!$I$11&lt;=C55),C55-Liquidador!$I$11,IF(AND(Liquidador!$I$12&gt;=B55,Liquidador!$I$12&lt;=C55),Liquidador!$I$12-B55+1,C55-B55+1))),0)</f>
        <v>0</v>
      </c>
      <c r="G55" s="14">
        <f t="shared" si="1"/>
        <v>0</v>
      </c>
      <c r="H55" s="10"/>
      <c r="I55" s="10"/>
    </row>
    <row r="56" spans="1:9" ht="12.75">
      <c r="A56" s="18" t="s">
        <v>27</v>
      </c>
      <c r="B56" s="19">
        <v>40452</v>
      </c>
      <c r="C56" s="19">
        <v>40482</v>
      </c>
      <c r="D56" s="20">
        <v>0.2132</v>
      </c>
      <c r="E56" s="14">
        <f>IF(D56&gt;0,IF(AND(Liquidador!$I$12-B56&gt;=0,C56-Liquidador!$I$11&gt;=0),Liquidador!$I$10,0),0)</f>
        <v>0</v>
      </c>
      <c r="F56" s="6">
        <f>IF(E56&gt;0,IF(AND(Liquidador!$I$11&gt;=B56,Liquidador!$I$11&lt;=C56,Liquidador!$I$12&gt;=B56,Liquidador!$I$12&lt;=C56),Liquidador!$I$12-Liquidador!$I$11,IF(AND(Liquidador!$I$11&gt;=B56,Liquidador!$I$11&lt;=C56),C56-Liquidador!$I$11,IF(AND(Liquidador!$I$12&gt;=B56,Liquidador!$I$12&lt;=C56),Liquidador!$I$12-B56+1,C56-B56+1))),0)</f>
        <v>0</v>
      </c>
      <c r="G56" s="14">
        <f t="shared" si="1"/>
        <v>0</v>
      </c>
      <c r="H56" s="10"/>
      <c r="I56" s="10"/>
    </row>
    <row r="57" spans="1:9" ht="12.75">
      <c r="A57" s="18" t="s">
        <v>28</v>
      </c>
      <c r="B57" s="19">
        <v>40483</v>
      </c>
      <c r="C57" s="19">
        <v>40512</v>
      </c>
      <c r="D57" s="20">
        <v>0.2132</v>
      </c>
      <c r="E57" s="14">
        <f>IF(D57&gt;0,IF(AND(Liquidador!$I$12-B57&gt;=0,C57-Liquidador!$I$11&gt;=0),Liquidador!$I$10,0),0)</f>
        <v>0</v>
      </c>
      <c r="F57" s="6">
        <f>IF(E57&gt;0,IF(AND(Liquidador!$I$11&gt;=B57,Liquidador!$I$11&lt;=C57,Liquidador!$I$12&gt;=B57,Liquidador!$I$12&lt;=C57),Liquidador!$I$12-Liquidador!$I$11,IF(AND(Liquidador!$I$11&gt;=B57,Liquidador!$I$11&lt;=C57),C57-Liquidador!$I$11,IF(AND(Liquidador!$I$12&gt;=B57,Liquidador!$I$12&lt;=C57),Liquidador!$I$12-B57+1,C57-B57+1))),0)</f>
        <v>0</v>
      </c>
      <c r="G57" s="14">
        <f t="shared" si="1"/>
        <v>0</v>
      </c>
      <c r="H57" s="10"/>
      <c r="I57" s="10"/>
    </row>
    <row r="58" spans="1:9" ht="12.75">
      <c r="A58" s="18" t="s">
        <v>29</v>
      </c>
      <c r="B58" s="19">
        <v>40513</v>
      </c>
      <c r="C58" s="19">
        <v>40543</v>
      </c>
      <c r="D58" s="20">
        <v>0.2132</v>
      </c>
      <c r="E58" s="14">
        <f>IF(D58&gt;0,IF(AND(Liquidador!$I$12-B58&gt;=0,C58-Liquidador!$I$11&gt;=0),Liquidador!$I$10,0),0)</f>
        <v>0</v>
      </c>
      <c r="F58" s="6">
        <f>IF(E58&gt;0,IF(AND(Liquidador!$I$11&gt;=B58,Liquidador!$I$11&lt;=C58,Liquidador!$I$12&gt;=B58,Liquidador!$I$12&lt;=C58),Liquidador!$I$12-Liquidador!$I$11,IF(AND(Liquidador!$I$11&gt;=B58,Liquidador!$I$11&lt;=C58),C58-Liquidador!$I$11,IF(AND(Liquidador!$I$12&gt;=B58,Liquidador!$I$12&lt;=C58),Liquidador!$I$12-B58+1,C58-B58+1))),0)</f>
        <v>0</v>
      </c>
      <c r="G58" s="14">
        <f t="shared" si="1"/>
        <v>0</v>
      </c>
      <c r="H58" s="10"/>
      <c r="I58" s="10"/>
    </row>
    <row r="59" spans="1:9" ht="12.75">
      <c r="A59" s="18" t="s">
        <v>30</v>
      </c>
      <c r="B59" s="19">
        <v>40544</v>
      </c>
      <c r="C59" s="19">
        <v>40574</v>
      </c>
      <c r="D59" s="20">
        <v>0.2342</v>
      </c>
      <c r="E59" s="14">
        <f>IF(D59&gt;0,IF(AND(Liquidador!$I$12-B59&gt;=0,C59-Liquidador!$I$11&gt;=0),Liquidador!$I$10,0),0)</f>
        <v>0</v>
      </c>
      <c r="F59" s="6">
        <f>IF(E59&gt;0,IF(AND(Liquidador!$I$11&gt;=B59,Liquidador!$I$11&lt;=C59,Liquidador!$I$12&gt;=B59,Liquidador!$I$12&lt;=C59),Liquidador!$I$12-Liquidador!$I$11,IF(AND(Liquidador!$I$11&gt;=B59,Liquidador!$I$11&lt;=C59),C59-Liquidador!$I$11,IF(AND(Liquidador!$I$12&gt;=B59,Liquidador!$I$12&lt;=C59),Liquidador!$I$12-B59+1,C59-B59+1))),0)</f>
        <v>0</v>
      </c>
      <c r="G59" s="14">
        <f t="shared" si="1"/>
        <v>0</v>
      </c>
      <c r="H59" s="10"/>
      <c r="I59" s="10"/>
    </row>
    <row r="60" spans="1:9" ht="12.75">
      <c r="A60" s="18" t="s">
        <v>31</v>
      </c>
      <c r="B60" s="19">
        <v>40575</v>
      </c>
      <c r="C60" s="19">
        <v>40602</v>
      </c>
      <c r="D60" s="20">
        <v>0.2342</v>
      </c>
      <c r="E60" s="14">
        <f>IF(D60&gt;0,IF(AND(Liquidador!$I$12-B60&gt;=0,C60-Liquidador!$I$11&gt;=0),Liquidador!$I$10,0),0)</f>
        <v>0</v>
      </c>
      <c r="F60" s="6">
        <f>IF(E60&gt;0,IF(AND(Liquidador!$I$11&gt;=B60,Liquidador!$I$11&lt;=C60,Liquidador!$I$12&gt;=B60,Liquidador!$I$12&lt;=C60),Liquidador!$I$12-Liquidador!$I$11,IF(AND(Liquidador!$I$11&gt;=B60,Liquidador!$I$11&lt;=C60),C60-Liquidador!$I$11,IF(AND(Liquidador!$I$12&gt;=B60,Liquidador!$I$12&lt;=C60),Liquidador!$I$12-B60+1,C60-B60+1))),0)</f>
        <v>0</v>
      </c>
      <c r="G60" s="14">
        <f t="shared" si="1"/>
        <v>0</v>
      </c>
      <c r="H60" s="10"/>
      <c r="I60" s="10"/>
    </row>
    <row r="61" spans="1:9" ht="12.75">
      <c r="A61" s="18" t="s">
        <v>32</v>
      </c>
      <c r="B61" s="19">
        <v>40603</v>
      </c>
      <c r="C61" s="19">
        <v>40633</v>
      </c>
      <c r="D61" s="20">
        <v>0.2342</v>
      </c>
      <c r="E61" s="14">
        <f>IF(D61&gt;0,IF(AND(Liquidador!$I$12-B61&gt;=0,C61-Liquidador!$I$11&gt;=0),Liquidador!$I$10,0),0)</f>
        <v>0</v>
      </c>
      <c r="F61" s="6">
        <f>IF(E61&gt;0,IF(AND(Liquidador!$I$11&gt;=B61,Liquidador!$I$11&lt;=C61,Liquidador!$I$12&gt;=B61,Liquidador!$I$12&lt;=C61),Liquidador!$I$12-Liquidador!$I$11,IF(AND(Liquidador!$I$11&gt;=B61,Liquidador!$I$11&lt;=C61),C61-Liquidador!$I$11,IF(AND(Liquidador!$I$12&gt;=B61,Liquidador!$I$12&lt;=C61),Liquidador!$I$12-B61+1,C61-B61+1))),0)</f>
        <v>0</v>
      </c>
      <c r="G61" s="14">
        <f t="shared" si="1"/>
        <v>0</v>
      </c>
      <c r="H61" s="10"/>
      <c r="I61" s="10"/>
    </row>
    <row r="62" spans="1:9" ht="12.75">
      <c r="A62" s="18" t="s">
        <v>33</v>
      </c>
      <c r="B62" s="19">
        <v>40634</v>
      </c>
      <c r="C62" s="19">
        <v>40663</v>
      </c>
      <c r="D62" s="20">
        <v>0.2654</v>
      </c>
      <c r="E62" s="14">
        <f>IF(D62&gt;0,IF(AND(Liquidador!$I$12-B62&gt;=0,C62-Liquidador!$I$11&gt;=0),Liquidador!$I$10,0),0)</f>
        <v>0</v>
      </c>
      <c r="F62" s="6">
        <f>IF(E62&gt;0,IF(AND(Liquidador!$I$11&gt;=B62,Liquidador!$I$11&lt;=C62,Liquidador!$I$12&gt;=B62,Liquidador!$I$12&lt;=C62),Liquidador!$I$12-Liquidador!$I$11,IF(AND(Liquidador!$I$11&gt;=B62,Liquidador!$I$11&lt;=C62),C62-Liquidador!$I$11,IF(AND(Liquidador!$I$12&gt;=B62,Liquidador!$I$12&lt;=C62),Liquidador!$I$12-B62+1,C62-B62+1))),0)</f>
        <v>0</v>
      </c>
      <c r="G62" s="14">
        <f t="shared" si="1"/>
        <v>0</v>
      </c>
      <c r="H62" s="10"/>
      <c r="I62" s="10"/>
    </row>
    <row r="63" spans="1:9" ht="12.75">
      <c r="A63" s="18" t="s">
        <v>34</v>
      </c>
      <c r="B63" s="19">
        <v>40664</v>
      </c>
      <c r="C63" s="19">
        <v>40694</v>
      </c>
      <c r="D63" s="20">
        <v>0.2654</v>
      </c>
      <c r="E63" s="14">
        <f>IF(D63&gt;0,IF(AND(Liquidador!$I$12-B63&gt;=0,C63-Liquidador!$I$11&gt;=0),Liquidador!$I$10,0),0)</f>
        <v>0</v>
      </c>
      <c r="F63" s="6">
        <f>IF(E63&gt;0,IF(AND(Liquidador!$I$11&gt;=B63,Liquidador!$I$11&lt;=C63,Liquidador!$I$12&gt;=B63,Liquidador!$I$12&lt;=C63),Liquidador!$I$12-Liquidador!$I$11,IF(AND(Liquidador!$I$11&gt;=B63,Liquidador!$I$11&lt;=C63),C63-Liquidador!$I$11,IF(AND(Liquidador!$I$12&gt;=B63,Liquidador!$I$12&lt;=C63),Liquidador!$I$12-B63+1,C63-B63+1))),0)</f>
        <v>0</v>
      </c>
      <c r="G63" s="14">
        <f t="shared" si="1"/>
        <v>0</v>
      </c>
      <c r="H63" s="10"/>
      <c r="I63" s="10"/>
    </row>
    <row r="64" spans="1:9" ht="12.75">
      <c r="A64" s="18" t="s">
        <v>35</v>
      </c>
      <c r="B64" s="19">
        <v>40695</v>
      </c>
      <c r="C64" s="19">
        <v>40724</v>
      </c>
      <c r="D64" s="20">
        <v>0.2654</v>
      </c>
      <c r="E64" s="14">
        <f>IF(D64&gt;0,IF(AND(Liquidador!$I$12-B64&gt;=0,C64-Liquidador!$I$11&gt;=0),Liquidador!$I$10,0),0)</f>
        <v>0</v>
      </c>
      <c r="F64" s="6">
        <f>IF(E64&gt;0,IF(AND(Liquidador!$I$11&gt;=B64,Liquidador!$I$11&lt;=C64,Liquidador!$I$12&gt;=B64,Liquidador!$I$12&lt;=C64),Liquidador!$I$12-Liquidador!$I$11,IF(AND(Liquidador!$I$11&gt;=B64,Liquidador!$I$11&lt;=C64),C64-Liquidador!$I$11,IF(AND(Liquidador!$I$12&gt;=B64,Liquidador!$I$12&lt;=C64),Liquidador!$I$12-B64+1,C64-B64+1))),0)</f>
        <v>0</v>
      </c>
      <c r="G64" s="14">
        <f t="shared" si="1"/>
        <v>0</v>
      </c>
      <c r="H64" s="10"/>
      <c r="I64" s="10"/>
    </row>
    <row r="65" spans="1:9" ht="12.75">
      <c r="A65" s="18" t="s">
        <v>36</v>
      </c>
      <c r="B65" s="19">
        <v>40725</v>
      </c>
      <c r="C65" s="19">
        <v>40755</v>
      </c>
      <c r="D65" s="20">
        <v>0.2795</v>
      </c>
      <c r="E65" s="14">
        <f>IF(D65&gt;0,IF(AND(Liquidador!$I$12-B65&gt;=0,C65-Liquidador!$I$11&gt;=0),Liquidador!$I$10,0),0)</f>
        <v>0</v>
      </c>
      <c r="F65" s="6">
        <f>IF(E65&gt;0,IF(AND(Liquidador!$I$11&gt;=B65,Liquidador!$I$11&lt;=C65,Liquidador!$I$12&gt;=B65,Liquidador!$I$12&lt;=C65),Liquidador!$I$12-Liquidador!$I$11,IF(AND(Liquidador!$I$11&gt;=B65,Liquidador!$I$11&lt;=C65),C65-Liquidador!$I$11,IF(AND(Liquidador!$I$12&gt;=B65,Liquidador!$I$12&lt;=C65),Liquidador!$I$12-B65+1,C65-B65+1))),0)</f>
        <v>0</v>
      </c>
      <c r="G65" s="14">
        <f t="shared" si="1"/>
        <v>0</v>
      </c>
      <c r="H65" s="10"/>
      <c r="I65" s="10"/>
    </row>
    <row r="66" spans="1:9" ht="12.75">
      <c r="A66" s="18" t="s">
        <v>37</v>
      </c>
      <c r="B66" s="19">
        <v>40756</v>
      </c>
      <c r="C66" s="19">
        <v>40786</v>
      </c>
      <c r="D66" s="20">
        <v>0.2795</v>
      </c>
      <c r="E66" s="14">
        <f>IF(D66&gt;0,IF(AND(Liquidador!$I$12-B66&gt;=0,C66-Liquidador!$I$11&gt;=0),Liquidador!$I$10,0),0)</f>
        <v>0</v>
      </c>
      <c r="F66" s="6">
        <f>IF(E66&gt;0,IF(AND(Liquidador!$I$11&gt;=B66,Liquidador!$I$11&lt;=C66,Liquidador!$I$12&gt;=B66,Liquidador!$I$12&lt;=C66),Liquidador!$I$12-Liquidador!$I$11,IF(AND(Liquidador!$I$11&gt;=B66,Liquidador!$I$11&lt;=C66),C66-Liquidador!$I$11,IF(AND(Liquidador!$I$12&gt;=B66,Liquidador!$I$12&lt;=C66),Liquidador!$I$12-B66+1,C66-B66+1))),0)</f>
        <v>0</v>
      </c>
      <c r="G66" s="14">
        <f t="shared" si="1"/>
        <v>0</v>
      </c>
      <c r="H66" s="10"/>
      <c r="I66" s="10"/>
    </row>
    <row r="67" spans="1:9" ht="12.75">
      <c r="A67" s="18" t="s">
        <v>38</v>
      </c>
      <c r="B67" s="19">
        <v>40787</v>
      </c>
      <c r="C67" s="19">
        <v>40816</v>
      </c>
      <c r="D67" s="20">
        <v>0.2795</v>
      </c>
      <c r="E67" s="14">
        <f>IF(D67&gt;0,IF(AND(Liquidador!$I$12-B67&gt;=0,C67-Liquidador!$I$11&gt;=0),Liquidador!$I$10,0),0)</f>
        <v>0</v>
      </c>
      <c r="F67" s="6">
        <f>IF(E67&gt;0,IF(AND(Liquidador!$I$11&gt;=B67,Liquidador!$I$11&lt;=C67,Liquidador!$I$12&gt;=B67,Liquidador!$I$12&lt;=C67),Liquidador!$I$12-Liquidador!$I$11,IF(AND(Liquidador!$I$11&gt;=B67,Liquidador!$I$11&lt;=C67),C67-Liquidador!$I$11,IF(AND(Liquidador!$I$12&gt;=B67,Liquidador!$I$12&lt;=C67),Liquidador!$I$12-B67+1,C67-B67+1))),0)</f>
        <v>0</v>
      </c>
      <c r="G67" s="14">
        <f t="shared" si="1"/>
        <v>0</v>
      </c>
      <c r="H67" s="10"/>
      <c r="I67" s="10"/>
    </row>
    <row r="68" spans="1:9" ht="12.75">
      <c r="A68" s="18" t="s">
        <v>39</v>
      </c>
      <c r="B68" s="19">
        <v>40817</v>
      </c>
      <c r="C68" s="19">
        <v>40847</v>
      </c>
      <c r="D68" s="20">
        <v>0.2909</v>
      </c>
      <c r="E68" s="14">
        <f>IF(D68&gt;0,IF(AND(Liquidador!$I$12-B68&gt;=0,C68-Liquidador!$I$11&gt;=0),Liquidador!$I$10,0),0)</f>
        <v>0</v>
      </c>
      <c r="F68" s="6">
        <f>IF(E68&gt;0,IF(AND(Liquidador!$I$11&gt;=B68,Liquidador!$I$11&lt;=C68,Liquidador!$I$12&gt;=B68,Liquidador!$I$12&lt;=C68),Liquidador!$I$12-Liquidador!$I$11,IF(AND(Liquidador!$I$11&gt;=B68,Liquidador!$I$11&lt;=C68),C68-Liquidador!$I$11,IF(AND(Liquidador!$I$12&gt;=B68,Liquidador!$I$12&lt;=C68),Liquidador!$I$12-B68+1,C68-B68+1))),0)</f>
        <v>0</v>
      </c>
      <c r="G68" s="14">
        <f t="shared" si="1"/>
        <v>0</v>
      </c>
      <c r="H68" s="10"/>
      <c r="I68" s="10"/>
    </row>
    <row r="69" spans="1:9" ht="12.75">
      <c r="A69" s="18" t="s">
        <v>40</v>
      </c>
      <c r="B69" s="19">
        <v>40848</v>
      </c>
      <c r="C69" s="19">
        <v>40877</v>
      </c>
      <c r="D69" s="20">
        <v>0.2909</v>
      </c>
      <c r="E69" s="14">
        <f>IF(D69&gt;0,IF(AND(Liquidador!$I$12-B69&gt;=0,C69-Liquidador!$I$11&gt;=0),Liquidador!$I$10,0),0)</f>
        <v>0</v>
      </c>
      <c r="F69" s="6">
        <f>IF(E69&gt;0,IF(AND(Liquidador!$I$11&gt;=B69,Liquidador!$I$11&lt;=C69,Liquidador!$I$12&gt;=B69,Liquidador!$I$12&lt;=C69),Liquidador!$I$12-Liquidador!$I$11,IF(AND(Liquidador!$I$11&gt;=B69,Liquidador!$I$11&lt;=C69),C69-Liquidador!$I$11,IF(AND(Liquidador!$I$12&gt;=B69,Liquidador!$I$12&lt;=C69),Liquidador!$I$12-B69+1,C69-B69+1))),0)</f>
        <v>0</v>
      </c>
      <c r="G69" s="14">
        <f aca="true" t="shared" si="2" ref="G69:G89">E69*D69*F69/366</f>
        <v>0</v>
      </c>
      <c r="H69" s="10"/>
      <c r="I69" s="10"/>
    </row>
    <row r="70" spans="1:9" ht="12.75">
      <c r="A70" s="18" t="s">
        <v>41</v>
      </c>
      <c r="B70" s="19">
        <v>40878</v>
      </c>
      <c r="C70" s="19">
        <v>40908</v>
      </c>
      <c r="D70" s="20">
        <v>0.2909</v>
      </c>
      <c r="E70" s="14">
        <f>IF(D70&gt;0,IF(AND(Liquidador!$I$12-B70&gt;=0,C70-Liquidador!$I$11&gt;=0),Liquidador!$I$10,0),0)</f>
        <v>0</v>
      </c>
      <c r="F70" s="6">
        <f>IF(E70&gt;0,IF(AND(Liquidador!$I$11&gt;=B70,Liquidador!$I$11&lt;=C70,Liquidador!$I$12&gt;=B70,Liquidador!$I$12&lt;=C70),Liquidador!$I$12-Liquidador!$I$11,IF(AND(Liquidador!$I$11&gt;=B70,Liquidador!$I$11&lt;=C70),C70-Liquidador!$I$11,IF(AND(Liquidador!$I$12&gt;=B70,Liquidador!$I$12&lt;=C70),Liquidador!$I$12-B70+1,C70-B70+1))),0)</f>
        <v>0</v>
      </c>
      <c r="G70" s="14">
        <f t="shared" si="2"/>
        <v>0</v>
      </c>
      <c r="H70" s="10"/>
      <c r="I70" s="10"/>
    </row>
    <row r="71" spans="1:9" ht="12.75">
      <c r="A71" s="21" t="s">
        <v>42</v>
      </c>
      <c r="B71" s="19">
        <v>40909</v>
      </c>
      <c r="C71" s="19">
        <v>40939</v>
      </c>
      <c r="D71" s="20">
        <v>0.2988</v>
      </c>
      <c r="E71" s="14">
        <f>IF(D71&gt;0,IF(AND(Liquidador!$I$12-B71&gt;=0,C71-Liquidador!$I$11&gt;=0),Liquidador!$I$10,0),0)</f>
        <v>0</v>
      </c>
      <c r="F71" s="6">
        <f>IF(E71&gt;0,IF(AND(Liquidador!$I$11&gt;=B71,Liquidador!$I$11&lt;=C71,Liquidador!$I$12&gt;=B71,Liquidador!$I$12&lt;=C71),Liquidador!$I$12-Liquidador!$I$11,IF(AND(Liquidador!$I$11&gt;=B71,Liquidador!$I$11&lt;=C71),C71-Liquidador!$I$11,IF(AND(Liquidador!$I$12&gt;=B71,Liquidador!$I$12&lt;=C71),Liquidador!$I$12-B71+1,C71-B71+1))),0)</f>
        <v>0</v>
      </c>
      <c r="G71" s="14">
        <f t="shared" si="2"/>
        <v>0</v>
      </c>
      <c r="H71" s="10"/>
      <c r="I71" s="10"/>
    </row>
    <row r="72" spans="1:9" ht="12.75">
      <c r="A72" s="21" t="s">
        <v>43</v>
      </c>
      <c r="B72" s="19">
        <v>40940</v>
      </c>
      <c r="C72" s="19">
        <v>40968</v>
      </c>
      <c r="D72" s="20">
        <v>0.2988</v>
      </c>
      <c r="E72" s="14">
        <f>IF(D72&gt;0,IF(AND(Liquidador!$I$12-B72&gt;=0,C72-Liquidador!$I$11&gt;=0),Liquidador!$I$10,0),0)</f>
        <v>0</v>
      </c>
      <c r="F72" s="6">
        <f>IF(E72&gt;0,IF(AND(Liquidador!$I$11&gt;=B72,Liquidador!$I$11&lt;=C72,Liquidador!$I$12&gt;=B72,Liquidador!$I$12&lt;=C72),Liquidador!$I$12-Liquidador!$I$11,IF(AND(Liquidador!$I$11&gt;=B72,Liquidador!$I$11&lt;=C72),C72-Liquidador!$I$11,IF(AND(Liquidador!$I$12&gt;=B72,Liquidador!$I$12&lt;=C72),Liquidador!$I$12-B72+1,C72-B72+1))),0)</f>
        <v>0</v>
      </c>
      <c r="G72" s="14">
        <f t="shared" si="2"/>
        <v>0</v>
      </c>
      <c r="H72" s="10"/>
      <c r="I72" s="10"/>
    </row>
    <row r="73" spans="1:9" ht="12.75">
      <c r="A73" s="21" t="s">
        <v>44</v>
      </c>
      <c r="B73" s="19">
        <v>40969</v>
      </c>
      <c r="C73" s="19">
        <v>40999</v>
      </c>
      <c r="D73" s="20">
        <v>0.2988</v>
      </c>
      <c r="E73" s="14">
        <f>IF(D73&gt;0,IF(AND(Liquidador!$I$12-B73&gt;=0,C73-Liquidador!$I$11&gt;=0),Liquidador!$I$10,0),0)</f>
        <v>0</v>
      </c>
      <c r="F73" s="6">
        <f>IF(E73&gt;0,IF(AND(Liquidador!$I$11&gt;=B73,Liquidador!$I$11&lt;=C73,Liquidador!$I$12&gt;=B73,Liquidador!$I$12&lt;=C73),Liquidador!$I$12-Liquidador!$I$11,IF(AND(Liquidador!$I$11&gt;=B73,Liquidador!$I$11&lt;=C73),C73-Liquidador!$I$11,IF(AND(Liquidador!$I$12&gt;=B73,Liquidador!$I$12&lt;=C73),Liquidador!$I$12-B73+1,C73-B73+1))),0)</f>
        <v>0</v>
      </c>
      <c r="G73" s="14">
        <f t="shared" si="2"/>
        <v>0</v>
      </c>
      <c r="H73" s="10"/>
      <c r="I73" s="10"/>
    </row>
    <row r="74" spans="1:9" ht="12.75">
      <c r="A74" s="21" t="s">
        <v>45</v>
      </c>
      <c r="B74" s="19">
        <v>41000</v>
      </c>
      <c r="C74" s="19">
        <v>41029</v>
      </c>
      <c r="D74" s="20">
        <v>0.3078</v>
      </c>
      <c r="E74" s="14">
        <f>IF(D74&gt;0,IF(AND(Liquidador!$I$12-B74&gt;=0,C74-Liquidador!$I$11&gt;=0),Liquidador!$I$10,0),0)</f>
        <v>0</v>
      </c>
      <c r="F74" s="6">
        <f>IF(E74&gt;0,IF(AND(Liquidador!$I$11&gt;=B74,Liquidador!$I$11&lt;=C74,Liquidador!$I$12&gt;=B74,Liquidador!$I$12&lt;=C74),Liquidador!$I$12-Liquidador!$I$11,IF(AND(Liquidador!$I$11&gt;=B74,Liquidador!$I$11&lt;=C74),C74-Liquidador!$I$11,IF(AND(Liquidador!$I$12&gt;=B74,Liquidador!$I$12&lt;=C74),Liquidador!$I$12-B74+1,C74-B74+1))),0)</f>
        <v>0</v>
      </c>
      <c r="G74" s="14">
        <f t="shared" si="2"/>
        <v>0</v>
      </c>
      <c r="H74" s="10"/>
      <c r="I74" s="10"/>
    </row>
    <row r="75" spans="1:9" ht="12.75">
      <c r="A75" s="21" t="s">
        <v>46</v>
      </c>
      <c r="B75" s="19">
        <v>41030</v>
      </c>
      <c r="C75" s="19">
        <v>41060</v>
      </c>
      <c r="D75" s="20">
        <v>0.3078</v>
      </c>
      <c r="E75" s="14">
        <f>IF(D75&gt;0,IF(AND(Liquidador!$I$12-B75&gt;=0,C75-Liquidador!$I$11&gt;=0),Liquidador!$I$10,0),0)</f>
        <v>0</v>
      </c>
      <c r="F75" s="6">
        <f>IF(E75&gt;0,IF(AND(Liquidador!$I$11&gt;=B75,Liquidador!$I$11&lt;=C75,Liquidador!$I$12&gt;=B75,Liquidador!$I$12&lt;=C75),Liquidador!$I$12-Liquidador!$I$11,IF(AND(Liquidador!$I$11&gt;=B75,Liquidador!$I$11&lt;=C75),C75-Liquidador!$I$11,IF(AND(Liquidador!$I$12&gt;=B75,Liquidador!$I$12&lt;=C75),Liquidador!$I$12-B75+1,C75-B75+1))),0)</f>
        <v>0</v>
      </c>
      <c r="G75" s="14">
        <f t="shared" si="2"/>
        <v>0</v>
      </c>
      <c r="H75" s="10"/>
      <c r="I75" s="10"/>
    </row>
    <row r="76" spans="1:9" ht="12.75">
      <c r="A76" s="21" t="s">
        <v>47</v>
      </c>
      <c r="B76" s="19">
        <v>41061</v>
      </c>
      <c r="C76" s="19">
        <v>41090</v>
      </c>
      <c r="D76" s="20">
        <v>0.3078</v>
      </c>
      <c r="E76" s="14">
        <f>IF(D76&gt;0,IF(AND(Liquidador!$I$12-B76&gt;=0,C76-Liquidador!$I$11&gt;=0),Liquidador!$I$10,0),0)</f>
        <v>0</v>
      </c>
      <c r="F76" s="6">
        <f>IF(E76&gt;0,IF(AND(Liquidador!$I$11&gt;=B76,Liquidador!$I$11&lt;=C76,Liquidador!$I$12&gt;=B76,Liquidador!$I$12&lt;=C76),Liquidador!$I$12-Liquidador!$I$11,IF(AND(Liquidador!$I$11&gt;=B76,Liquidador!$I$11&lt;=C76),C76-Liquidador!$I$11,IF(AND(Liquidador!$I$12&gt;=B76,Liquidador!$I$12&lt;=C76),Liquidador!$I$12-B76+1,C76-B76+1))),0)</f>
        <v>0</v>
      </c>
      <c r="G76" s="14">
        <f t="shared" si="2"/>
        <v>0</v>
      </c>
      <c r="H76" s="10"/>
      <c r="I76" s="10"/>
    </row>
    <row r="77" spans="1:9" ht="12.75">
      <c r="A77" s="21" t="s">
        <v>48</v>
      </c>
      <c r="B77" s="19">
        <v>41091</v>
      </c>
      <c r="C77" s="19">
        <v>41121</v>
      </c>
      <c r="D77" s="20">
        <v>0.3129</v>
      </c>
      <c r="E77" s="14">
        <f>IF(D77&gt;0,IF(AND(Liquidador!$I$12-B77&gt;=0,C77-Liquidador!$I$11&gt;=0),Liquidador!$I$10,0),0)</f>
        <v>0</v>
      </c>
      <c r="F77" s="6">
        <f>IF(E77&gt;0,IF(AND(Liquidador!$I$11&gt;=B77,Liquidador!$I$11&lt;=C77,Liquidador!$I$12&gt;=B77,Liquidador!$I$12&lt;=C77),Liquidador!$I$12-Liquidador!$I$11,IF(AND(Liquidador!$I$11&gt;=B77,Liquidador!$I$11&lt;=C77),C77-Liquidador!$I$11,IF(AND(Liquidador!$I$12&gt;=B77,Liquidador!$I$12&lt;=C77),Liquidador!$I$12-B77+1,C77-B77+1))),0)</f>
        <v>0</v>
      </c>
      <c r="G77" s="14">
        <f t="shared" si="2"/>
        <v>0</v>
      </c>
      <c r="H77" s="10"/>
      <c r="I77" s="10"/>
    </row>
    <row r="78" spans="1:9" ht="12.75">
      <c r="A78" s="21" t="s">
        <v>49</v>
      </c>
      <c r="B78" s="19">
        <v>41122</v>
      </c>
      <c r="C78" s="19">
        <v>41152</v>
      </c>
      <c r="D78" s="20">
        <v>0.3129</v>
      </c>
      <c r="E78" s="14">
        <f>IF(D78&gt;0,IF(AND(Liquidador!$I$12-B78&gt;=0,C78-Liquidador!$I$11&gt;=0),Liquidador!$I$10,0),0)</f>
        <v>0</v>
      </c>
      <c r="F78" s="6">
        <f>IF(E78&gt;0,IF(AND(Liquidador!$I$11&gt;=B78,Liquidador!$I$11&lt;=C78,Liquidador!$I$12&gt;=B78,Liquidador!$I$12&lt;=C78),Liquidador!$I$12-Liquidador!$I$11,IF(AND(Liquidador!$I$11&gt;=B78,Liquidador!$I$11&lt;=C78),C78-Liquidador!$I$11,IF(AND(Liquidador!$I$12&gt;=B78,Liquidador!$I$12&lt;=C78),Liquidador!$I$12-B78+1,C78-B78+1))),0)</f>
        <v>0</v>
      </c>
      <c r="G78" s="14">
        <f t="shared" si="2"/>
        <v>0</v>
      </c>
      <c r="H78" s="10"/>
      <c r="I78" s="10"/>
    </row>
    <row r="79" spans="1:9" ht="12.75">
      <c r="A79" s="21" t="s">
        <v>50</v>
      </c>
      <c r="B79" s="19">
        <v>41153</v>
      </c>
      <c r="C79" s="19">
        <v>41182</v>
      </c>
      <c r="D79" s="20">
        <v>0.3129</v>
      </c>
      <c r="E79" s="14">
        <f>IF(D79&gt;0,IF(AND(Liquidador!$I$12-B79&gt;=0,C79-Liquidador!$I$11&gt;=0),Liquidador!$I$10,0),0)</f>
        <v>0</v>
      </c>
      <c r="F79" s="6">
        <f>IF(E79&gt;0,IF(AND(Liquidador!$I$11&gt;=B79,Liquidador!$I$11&lt;=C79,Liquidador!$I$12&gt;=B79,Liquidador!$I$12&lt;=C79),Liquidador!$I$12-Liquidador!$I$11,IF(AND(Liquidador!$I$11&gt;=B79,Liquidador!$I$11&lt;=C79),C79-Liquidador!$I$11,IF(AND(Liquidador!$I$12&gt;=B79,Liquidador!$I$12&lt;=C79),Liquidador!$I$12-B79+1,C79-B79+1))),0)</f>
        <v>0</v>
      </c>
      <c r="G79" s="14">
        <f t="shared" si="2"/>
        <v>0</v>
      </c>
      <c r="H79" s="22"/>
      <c r="I79" s="10"/>
    </row>
    <row r="80" spans="1:9" ht="12.75">
      <c r="A80" s="21" t="s">
        <v>51</v>
      </c>
      <c r="B80" s="19">
        <v>41183</v>
      </c>
      <c r="C80" s="19">
        <v>41213</v>
      </c>
      <c r="D80" s="20">
        <v>0.3134</v>
      </c>
      <c r="E80" s="14">
        <f>IF(D80&gt;0,IF(AND(Liquidador!$I$12-B80&gt;=0,C80-Liquidador!$I$11&gt;=0),Liquidador!$I$10,0),0)</f>
        <v>0</v>
      </c>
      <c r="F80" s="6">
        <f>IF(E80&gt;0,IF(AND(Liquidador!$I$11&gt;=B80,Liquidador!$I$11&lt;=C80,Liquidador!$I$12&gt;=B80,Liquidador!$I$12&lt;=C80),Liquidador!$I$12-Liquidador!$I$11,IF(AND(Liquidador!$I$11&gt;=B80,Liquidador!$I$11&lt;=C80),C80-Liquidador!$I$11,IF(AND(Liquidador!$I$12&gt;=B80,Liquidador!$I$12&lt;=C80),Liquidador!$I$12-B80+1,C80-B80+1))),0)</f>
        <v>0</v>
      </c>
      <c r="G80" s="14">
        <f t="shared" si="2"/>
        <v>0</v>
      </c>
      <c r="H80" s="10"/>
      <c r="I80" s="10"/>
    </row>
    <row r="81" spans="1:9" ht="12.75">
      <c r="A81" s="21" t="s">
        <v>52</v>
      </c>
      <c r="B81" s="19">
        <v>41214</v>
      </c>
      <c r="C81" s="19">
        <v>41243</v>
      </c>
      <c r="D81" s="20">
        <v>0.3134</v>
      </c>
      <c r="E81" s="14">
        <f>IF(D81&gt;0,IF(AND(Liquidador!$I$12-B81&gt;=0,C81-Liquidador!$I$11&gt;=0),Liquidador!$I$10,0),0)</f>
        <v>0</v>
      </c>
      <c r="F81" s="6">
        <f>IF(E81&gt;0,IF(AND(Liquidador!$I$11&gt;=B81,Liquidador!$I$11&lt;=C81,Liquidador!$I$12&gt;=B81,Liquidador!$I$12&lt;=C81),Liquidador!$I$12-Liquidador!$I$11,IF(AND(Liquidador!$I$11&gt;=B81,Liquidador!$I$11&lt;=C81),C81-Liquidador!$I$11,IF(AND(Liquidador!$I$12&gt;=B81,Liquidador!$I$12&lt;=C81),Liquidador!$I$12-B81+1,C81-B81+1))),0)</f>
        <v>0</v>
      </c>
      <c r="G81" s="14">
        <f t="shared" si="2"/>
        <v>0</v>
      </c>
      <c r="H81" s="10"/>
      <c r="I81" s="10"/>
    </row>
    <row r="82" spans="1:9" ht="12.75">
      <c r="A82" s="21" t="s">
        <v>53</v>
      </c>
      <c r="B82" s="19">
        <v>41244</v>
      </c>
      <c r="C82" s="19">
        <v>41268</v>
      </c>
      <c r="D82" s="20">
        <v>0.3134</v>
      </c>
      <c r="E82" s="14">
        <f>IF(D82&gt;0,IF(AND(Liquidador!$I$12-B82&gt;=0,C82-Liquidador!$I$11&gt;=0),Liquidador!$I$10,0),0)</f>
        <v>0</v>
      </c>
      <c r="F82" s="6">
        <f>IF(E82&gt;0,IF(AND(Liquidador!$I$11&gt;=B82,Liquidador!$I$11&lt;=C82,Liquidador!$I$12&gt;=B82,Liquidador!$I$12&lt;=C82),Liquidador!$I$12-Liquidador!$I$11,IF(AND(Liquidador!$I$11&gt;=B82,Liquidador!$I$11&lt;=C82),C82-Liquidador!$I$11,IF(AND(Liquidador!$I$12&gt;=B82,Liquidador!$I$12&lt;=C82),Liquidador!$I$12-B82+1,C82-B82+1))),0)</f>
        <v>0</v>
      </c>
      <c r="G82" s="14">
        <f t="shared" si="2"/>
        <v>0</v>
      </c>
      <c r="H82" s="22"/>
      <c r="I82" s="10"/>
    </row>
    <row r="83" spans="1:9" ht="12.75">
      <c r="A83" s="21" t="s">
        <v>60</v>
      </c>
      <c r="B83" s="19">
        <v>41269</v>
      </c>
      <c r="C83" s="19">
        <v>41274</v>
      </c>
      <c r="D83" s="20">
        <v>0.3134</v>
      </c>
      <c r="E83" s="14">
        <f>IF(D83&gt;0,IF(AND(Liquidador!$I$12-B83&gt;=0,C83-Liquidador!$I$11&gt;=0),Liquidador!$I$10,0),0)</f>
        <v>0</v>
      </c>
      <c r="F83" s="6">
        <f>IF(E83&gt;0,IF(AND(Liquidador!$I$11&gt;=B83,Liquidador!$I$11&lt;=C83,Liquidador!$I$12&gt;=B83,Liquidador!$I$12&lt;=C83),Liquidador!$I$12-Liquidador!$I$11,IF(AND(Liquidador!$I$11&gt;=B83,Liquidador!$I$11&lt;=C83),C83-Liquidador!$I$11,IF(AND(Liquidador!$I$12&gt;=B83,Liquidador!$I$12&lt;=C83),Liquidador!$I$12-B83+1,C83-B83+1))),0)</f>
        <v>0</v>
      </c>
      <c r="G83" s="14">
        <f t="shared" si="2"/>
        <v>0</v>
      </c>
      <c r="H83" s="10"/>
      <c r="I83" s="10"/>
    </row>
    <row r="84" spans="1:9" ht="12.75">
      <c r="A84" s="21" t="s">
        <v>54</v>
      </c>
      <c r="B84" s="19">
        <v>41275</v>
      </c>
      <c r="C84" s="19">
        <v>41305</v>
      </c>
      <c r="D84" s="20">
        <v>0.3113</v>
      </c>
      <c r="E84" s="14">
        <f>IF(D84&gt;0,IF(AND(Liquidador!$I$12-B84&gt;=0,C84-Liquidador!$I$11&gt;=0),Liquidador!$I$10,0),0)</f>
        <v>0</v>
      </c>
      <c r="F84" s="6">
        <f>IF(E84&gt;0,IF(AND(Liquidador!$I$11&gt;=B84,Liquidador!$I$11&lt;=C84,Liquidador!$I$12&gt;=B84,Liquidador!$I$12&lt;=C84),Liquidador!$I$12-Liquidador!$I$11,IF(AND(Liquidador!$I$11&gt;=B84,Liquidador!$I$11&lt;=C84),C84-Liquidador!$I$11,IF(AND(Liquidador!$I$12&gt;=B84,Liquidador!$I$12&lt;=C84),Liquidador!$I$12-B84+1,C84-B84+1))),0)</f>
        <v>0</v>
      </c>
      <c r="G84" s="14">
        <f t="shared" si="2"/>
        <v>0</v>
      </c>
      <c r="H84" s="10"/>
      <c r="I84" s="10"/>
    </row>
    <row r="85" spans="1:9" ht="12.75">
      <c r="A85" s="21" t="s">
        <v>55</v>
      </c>
      <c r="B85" s="19">
        <v>41306</v>
      </c>
      <c r="C85" s="19">
        <v>41333</v>
      </c>
      <c r="D85" s="20">
        <v>0.3113</v>
      </c>
      <c r="E85" s="14">
        <f>IF(D85&gt;0,IF(AND(Liquidador!$I$12-B85&gt;=0,C85-Liquidador!$I$11&gt;=0),Liquidador!$I$10,0),0)</f>
        <v>0</v>
      </c>
      <c r="F85" s="6">
        <f>IF(E85&gt;0,IF(AND(Liquidador!$I$11&gt;=B85,Liquidador!$I$11&lt;=C85,Liquidador!$I$12&gt;=B85,Liquidador!$I$12&lt;=C85),Liquidador!$I$12-Liquidador!$I$11,IF(AND(Liquidador!$I$11&gt;=B85,Liquidador!$I$11&lt;=C85),C85-Liquidador!$I$11,IF(AND(Liquidador!$I$12&gt;=B85,Liquidador!$I$12&lt;=C85),Liquidador!$I$12-B85+1,C85-B85+1))),0)</f>
        <v>0</v>
      </c>
      <c r="G85" s="14">
        <f t="shared" si="2"/>
        <v>0</v>
      </c>
      <c r="H85" s="10"/>
      <c r="I85" s="10"/>
    </row>
    <row r="86" spans="1:9" ht="12.75">
      <c r="A86" s="21" t="s">
        <v>56</v>
      </c>
      <c r="B86" s="19">
        <v>41334</v>
      </c>
      <c r="C86" s="19">
        <v>41364</v>
      </c>
      <c r="D86" s="20">
        <v>0.3113</v>
      </c>
      <c r="E86" s="14">
        <f>IF(D86&gt;0,IF(AND(Liquidador!$I$12-B86&gt;=0,C86-Liquidador!$I$11&gt;=0),Liquidador!$I$10,0),0)</f>
        <v>0</v>
      </c>
      <c r="F86" s="6">
        <f>IF(E86&gt;0,IF(AND(Liquidador!$I$11&gt;=B86,Liquidador!$I$11&lt;=C86,Liquidador!$I$12&gt;=B86,Liquidador!$I$12&lt;=C86),Liquidador!$I$12-Liquidador!$I$11,IF(AND(Liquidador!$I$11&gt;=B86,Liquidador!$I$11&lt;=C86),C86-Liquidador!$I$11,IF(AND(Liquidador!$I$12&gt;=B86,Liquidador!$I$12&lt;=C86),Liquidador!$I$12-B86+1,C86-B86+1))),0)</f>
        <v>0</v>
      </c>
      <c r="G86" s="14">
        <f t="shared" si="2"/>
        <v>0</v>
      </c>
      <c r="H86" s="10"/>
      <c r="I86" s="10"/>
    </row>
    <row r="87" spans="1:9" ht="12.75">
      <c r="A87" s="21" t="s">
        <v>57</v>
      </c>
      <c r="B87" s="19">
        <v>41365</v>
      </c>
      <c r="C87" s="19">
        <v>41394</v>
      </c>
      <c r="D87" s="20">
        <v>0.3125</v>
      </c>
      <c r="E87" s="14">
        <f>IF(D87&gt;0,IF(AND(Liquidador!$I$12-B87&gt;=0,C87-Liquidador!$I$11&gt;=0),Liquidador!$I$10,0),0)</f>
        <v>0</v>
      </c>
      <c r="F87" s="6">
        <f>IF(E87&gt;0,IF(AND(Liquidador!$I$11&gt;=B87,Liquidador!$I$11&lt;=C87,Liquidador!$I$12&gt;=B87,Liquidador!$I$12&lt;=C87),Liquidador!$I$12-Liquidador!$I$11,IF(AND(Liquidador!$I$11&gt;=B87,Liquidador!$I$11&lt;=C87),C87-Liquidador!$I$11,IF(AND(Liquidador!$I$12&gt;=B87,Liquidador!$I$12&lt;=C87),Liquidador!$I$12-B87+1,C87-B87+1))),0)</f>
        <v>0</v>
      </c>
      <c r="G87" s="14">
        <f t="shared" si="2"/>
        <v>0</v>
      </c>
      <c r="H87" s="10"/>
      <c r="I87" s="10"/>
    </row>
    <row r="88" spans="1:9" ht="12.75">
      <c r="A88" s="21" t="s">
        <v>58</v>
      </c>
      <c r="B88" s="19">
        <v>41395</v>
      </c>
      <c r="C88" s="19">
        <v>41425</v>
      </c>
      <c r="D88" s="20">
        <v>0.3125</v>
      </c>
      <c r="E88" s="14">
        <f>IF(D88&gt;0,IF(AND(Liquidador!$I$12-B88&gt;=0,C88-Liquidador!$I$11&gt;=0),Liquidador!$I$10,0),0)</f>
        <v>0</v>
      </c>
      <c r="F88" s="6">
        <f>IF(E88&gt;0,IF(AND(Liquidador!$I$11&gt;=B88,Liquidador!$I$11&lt;=C88,Liquidador!$I$12&gt;=B88,Liquidador!$I$12&lt;=C88),Liquidador!$I$12-Liquidador!$I$11,IF(AND(Liquidador!$I$11&gt;=B88,Liquidador!$I$11&lt;=C88),C88-Liquidador!$I$11,IF(AND(Liquidador!$I$12&gt;=B88,Liquidador!$I$12&lt;=C88),Liquidador!$I$12-B88+1,C88-B88+1))),0)</f>
        <v>0</v>
      </c>
      <c r="G88" s="14">
        <f t="shared" si="2"/>
        <v>0</v>
      </c>
      <c r="H88" s="10"/>
      <c r="I88" s="10"/>
    </row>
    <row r="89" spans="1:9" ht="12.75">
      <c r="A89" s="21" t="s">
        <v>59</v>
      </c>
      <c r="B89" s="19">
        <v>41426</v>
      </c>
      <c r="C89" s="19">
        <v>41455</v>
      </c>
      <c r="D89" s="20">
        <v>0.3125</v>
      </c>
      <c r="E89" s="14">
        <f>IF(D89&gt;0,IF(AND(Liquidador!$I$12-B89&gt;=0,C89-Liquidador!$I$11&gt;=0),Liquidador!$I$10,0),0)</f>
        <v>0</v>
      </c>
      <c r="F89" s="6">
        <f>IF(E89&gt;0,IF(AND(Liquidador!$I$11&gt;=B89,Liquidador!$I$11&lt;=C89,Liquidador!$I$12&gt;=B89,Liquidador!$I$12&lt;=C89),Liquidador!$I$12-Liquidador!$I$11,IF(AND(Liquidador!$I$11&gt;=B89,Liquidador!$I$11&lt;=C89),C89-Liquidador!$I$11,IF(AND(Liquidador!$I$12&gt;=B89,Liquidador!$I$12&lt;=C89),Liquidador!$I$12-B89+1,C89-B89+1))),0)</f>
        <v>0</v>
      </c>
      <c r="G89" s="14">
        <f t="shared" si="2"/>
        <v>0</v>
      </c>
      <c r="H89" s="10"/>
      <c r="I89" s="10"/>
    </row>
    <row r="90" spans="1:7" ht="12.75">
      <c r="A90" s="21" t="s">
        <v>61</v>
      </c>
      <c r="B90" s="19">
        <v>41456</v>
      </c>
      <c r="C90" s="19">
        <v>41486</v>
      </c>
      <c r="D90" s="20">
        <v>0.3051</v>
      </c>
      <c r="E90" s="14">
        <f>IF(D90&gt;0,IF(AND(Liquidador!$I$12-B90&gt;=0,C90-Liquidador!$I$11&gt;=0),Liquidador!$I$10,0),0)</f>
        <v>0</v>
      </c>
      <c r="F90" s="6">
        <f>IF(E90&gt;0,IF(AND(Liquidador!$I$11&gt;=B90,Liquidador!$I$11&lt;=C90,Liquidador!$I$12&gt;=B90,Liquidador!$I$12&lt;=C90),Liquidador!$I$12-Liquidador!$I$11,IF(AND(Liquidador!$I$11&gt;=B90,Liquidador!$I$11&lt;=C90),C90-Liquidador!$I$11,IF(AND(Liquidador!$I$12&gt;=B90,Liquidador!$I$12&lt;=C90),Liquidador!$I$12-B90+1,C90-B90+1))),0)</f>
        <v>0</v>
      </c>
      <c r="G90" s="14">
        <f aca="true" t="shared" si="3" ref="G90:G95">E90*D90*F90/366</f>
        <v>0</v>
      </c>
    </row>
    <row r="91" spans="1:7" ht="12.75">
      <c r="A91" s="21" t="s">
        <v>62</v>
      </c>
      <c r="B91" s="19">
        <v>41487</v>
      </c>
      <c r="C91" s="19">
        <v>41517</v>
      </c>
      <c r="D91" s="20">
        <v>0.3051</v>
      </c>
      <c r="E91" s="14">
        <f>IF(D91&gt;0,IF(AND(Liquidador!$I$12-B91&gt;=0,C91-Liquidador!$I$11&gt;=0),Liquidador!$I$10,0),0)</f>
        <v>0</v>
      </c>
      <c r="F91" s="6">
        <f>IF(E91&gt;0,IF(AND(Liquidador!$I$11&gt;=B91,Liquidador!$I$11&lt;=C91,Liquidador!$I$12&gt;=B91,Liquidador!$I$12&lt;=C91),Liquidador!$I$12-Liquidador!$I$11,IF(AND(Liquidador!$I$11&gt;=B91,Liquidador!$I$11&lt;=C91),C91-Liquidador!$I$11,IF(AND(Liquidador!$I$12&gt;=B91,Liquidador!$I$12&lt;=C91),Liquidador!$I$12-B91+1,C91-B91+1))),0)</f>
        <v>0</v>
      </c>
      <c r="G91" s="14">
        <f t="shared" si="3"/>
        <v>0</v>
      </c>
    </row>
    <row r="92" spans="1:7" ht="12.75">
      <c r="A92" s="21" t="s">
        <v>63</v>
      </c>
      <c r="B92" s="19">
        <v>41518</v>
      </c>
      <c r="C92" s="19">
        <v>41547</v>
      </c>
      <c r="D92" s="20">
        <v>0.3051</v>
      </c>
      <c r="E92" s="14">
        <f>IF(D92&gt;0,IF(AND(Liquidador!$I$12-B92&gt;=0,C92-Liquidador!$I$11&gt;=0),Liquidador!$I$10,0),0)</f>
        <v>0</v>
      </c>
      <c r="F92" s="6">
        <f>IF(E92&gt;0,IF(AND(Liquidador!$I$11&gt;=B92,Liquidador!$I$11&lt;=C92,Liquidador!$I$12&gt;=B92,Liquidador!$I$12&lt;=C92),Liquidador!$I$12-Liquidador!$I$11,IF(AND(Liquidador!$I$11&gt;=B92,Liquidador!$I$11&lt;=C92),C92-Liquidador!$I$11,IF(AND(Liquidador!$I$12&gt;=B92,Liquidador!$I$12&lt;=C92),Liquidador!$I$12-B92+1,C92-B92+1))),0)</f>
        <v>0</v>
      </c>
      <c r="G92" s="14">
        <f t="shared" si="3"/>
        <v>0</v>
      </c>
    </row>
    <row r="93" spans="1:7" ht="12.75">
      <c r="A93" s="21" t="s">
        <v>64</v>
      </c>
      <c r="B93" s="19">
        <v>41548</v>
      </c>
      <c r="C93" s="24">
        <v>41578</v>
      </c>
      <c r="D93" s="20">
        <v>0.2978</v>
      </c>
      <c r="E93" s="14">
        <f>IF(D93&gt;0,IF(AND(Liquidador!$I$12-B93&gt;=0,C93-Liquidador!$I$11&gt;=0),Liquidador!$I$10,0),0)</f>
        <v>0</v>
      </c>
      <c r="F93" s="6">
        <f>IF(E93&gt;0,IF(AND(Liquidador!$I$11&gt;=B93,Liquidador!$I$11&lt;=C93,Liquidador!$I$12&gt;=B93,Liquidador!$I$12&lt;=C93),Liquidador!$I$12-Liquidador!$I$11,IF(AND(Liquidador!$I$11&gt;=B93,Liquidador!$I$11&lt;=C93),C93-Liquidador!$I$11,IF(AND(Liquidador!$I$12&gt;=B93,Liquidador!$I$12&lt;=C93),Liquidador!$I$12-B93+1,C93-B93+1))),0)</f>
        <v>0</v>
      </c>
      <c r="G93" s="14">
        <f t="shared" si="3"/>
        <v>0</v>
      </c>
    </row>
    <row r="94" spans="1:7" ht="12.75">
      <c r="A94" s="21" t="s">
        <v>65</v>
      </c>
      <c r="B94" s="19">
        <v>41579</v>
      </c>
      <c r="C94" s="24">
        <v>41608</v>
      </c>
      <c r="D94" s="20">
        <v>0.2978</v>
      </c>
      <c r="E94" s="14">
        <f>IF(D94&gt;0,IF(AND(Liquidador!$I$12-B94&gt;=0,C94-Liquidador!$I$11&gt;=0),Liquidador!$I$10,0),0)</f>
        <v>0</v>
      </c>
      <c r="F94" s="6">
        <f>IF(E94&gt;0,IF(AND(Liquidador!$I$11&gt;=B94,Liquidador!$I$11&lt;=C94,Liquidador!$I$12&gt;=B94,Liquidador!$I$12&lt;=C94),Liquidador!$I$12-Liquidador!$I$11,IF(AND(Liquidador!$I$11&gt;=B94,Liquidador!$I$11&lt;=C94),C94-Liquidador!$I$11,IF(AND(Liquidador!$I$12&gt;=B94,Liquidador!$I$12&lt;=C94),Liquidador!$I$12-B94+1,C94-B94+1))),0)</f>
        <v>0</v>
      </c>
      <c r="G94" s="14">
        <f t="shared" si="3"/>
        <v>0</v>
      </c>
    </row>
    <row r="95" spans="1:7" ht="12.75">
      <c r="A95" s="21" t="s">
        <v>66</v>
      </c>
      <c r="B95" s="19">
        <v>41609</v>
      </c>
      <c r="C95" s="24">
        <v>41639</v>
      </c>
      <c r="D95" s="20">
        <v>0.2978</v>
      </c>
      <c r="E95" s="14">
        <f>IF(D95&gt;0,IF(AND(Liquidador!$I$12-B95&gt;=0,C95-Liquidador!$I$11&gt;=0),Liquidador!$I$10,0),0)</f>
        <v>0</v>
      </c>
      <c r="F95" s="6">
        <f>IF(E95&gt;0,IF(AND(Liquidador!$I$11&gt;=B95,Liquidador!$I$11&lt;=C95,Liquidador!$I$12&gt;=B95,Liquidador!$I$12&lt;=C95),Liquidador!$I$12-Liquidador!$I$11,IF(AND(Liquidador!$I$11&gt;=B95,Liquidador!$I$11&lt;=C95),C95-Liquidador!$I$11,IF(AND(Liquidador!$I$12&gt;=B95,Liquidador!$I$12&lt;=C95),Liquidador!$I$12-B95+1,C95-B95+1))),0)</f>
        <v>0</v>
      </c>
      <c r="G95" s="14">
        <f t="shared" si="3"/>
        <v>0</v>
      </c>
    </row>
    <row r="96" spans="1:7" ht="12.75">
      <c r="A96" s="21" t="s">
        <v>67</v>
      </c>
      <c r="B96" s="19">
        <v>41640</v>
      </c>
      <c r="C96" s="24">
        <v>41670</v>
      </c>
      <c r="D96" s="25">
        <v>0.2948</v>
      </c>
      <c r="E96" s="14">
        <f>IF(D96&gt;0,IF(AND(Liquidador!$I$12-B96&gt;=0,C96-Liquidador!$I$11&gt;=0),Liquidador!$I$10,0),0)</f>
        <v>0</v>
      </c>
      <c r="F96" s="6">
        <f>IF(E96&gt;0,IF(AND(Liquidador!$I$11&gt;=B96,Liquidador!$I$11&lt;=C96,Liquidador!$I$12&gt;=B96,Liquidador!$I$12&lt;=C96),Liquidador!$I$12-Liquidador!$I$11,IF(AND(Liquidador!$I$11&gt;=B96,Liquidador!$I$11&lt;=C96),C96-Liquidador!$I$11,IF(AND(Liquidador!$I$12&gt;=B96,Liquidador!$I$12&lt;=C96),Liquidador!$I$12-B96+1,C96-B96+1))),0)</f>
        <v>0</v>
      </c>
      <c r="G96" s="14">
        <f aca="true" t="shared" si="4" ref="G96:G119">E96*D96*F96/366</f>
        <v>0</v>
      </c>
    </row>
    <row r="97" spans="1:7" ht="12.75">
      <c r="A97" s="21" t="s">
        <v>68</v>
      </c>
      <c r="B97" s="19">
        <v>41671</v>
      </c>
      <c r="C97" s="24">
        <v>41698</v>
      </c>
      <c r="D97" s="25">
        <v>0.2948</v>
      </c>
      <c r="E97" s="14">
        <f>IF(D97&gt;0,IF(AND(Liquidador!$I$12-B97&gt;=0,C97-Liquidador!$I$11&gt;=0),Liquidador!$I$10,0),0)</f>
        <v>0</v>
      </c>
      <c r="F97" s="6">
        <f>IF(E97&gt;0,IF(AND(Liquidador!$I$11&gt;=B97,Liquidador!$I$11&lt;=C97,Liquidador!$I$12&gt;=B97,Liquidador!$I$12&lt;=C97),Liquidador!$I$12-Liquidador!$I$11,IF(AND(Liquidador!$I$11&gt;=B97,Liquidador!$I$11&lt;=C97),C97-Liquidador!$I$11,IF(AND(Liquidador!$I$12&gt;=B97,Liquidador!$I$12&lt;=C97),Liquidador!$I$12-B97+1,C97-B97+1))),0)</f>
        <v>0</v>
      </c>
      <c r="G97" s="14">
        <f t="shared" si="4"/>
        <v>0</v>
      </c>
    </row>
    <row r="98" spans="1:7" ht="12.75">
      <c r="A98" s="21" t="s">
        <v>69</v>
      </c>
      <c r="B98" s="19">
        <v>41699</v>
      </c>
      <c r="C98" s="24">
        <v>41729</v>
      </c>
      <c r="D98" s="25">
        <v>0.2948</v>
      </c>
      <c r="E98" s="14">
        <f>IF(D98&gt;0,IF(AND(Liquidador!$I$12-B98&gt;=0,C98-Liquidador!$I$11&gt;=0),Liquidador!$I$10,0),0)</f>
        <v>0</v>
      </c>
      <c r="F98" s="6">
        <f>IF(E98&gt;0,IF(AND(Liquidador!$I$11&gt;=B98,Liquidador!$I$11&lt;=C98,Liquidador!$I$12&gt;=B98,Liquidador!$I$12&lt;=C98),Liquidador!$I$12-Liquidador!$I$11,IF(AND(Liquidador!$I$11&gt;=B98,Liquidador!$I$11&lt;=C98),C98-Liquidador!$I$11,IF(AND(Liquidador!$I$12&gt;=B98,Liquidador!$I$12&lt;=C98),Liquidador!$I$12-B98+1,C98-B98+1))),0)</f>
        <v>0</v>
      </c>
      <c r="G98" s="14">
        <f t="shared" si="4"/>
        <v>0</v>
      </c>
    </row>
    <row r="99" spans="1:7" ht="12.75">
      <c r="A99" s="21" t="s">
        <v>70</v>
      </c>
      <c r="B99" s="19">
        <v>41730</v>
      </c>
      <c r="C99" s="24">
        <v>41759</v>
      </c>
      <c r="D99" s="25">
        <v>0.2945</v>
      </c>
      <c r="E99" s="14">
        <f>IF(D99&gt;0,IF(AND(Liquidador!$I$12-B99&gt;=0,C99-Liquidador!$I$11&gt;=0),Liquidador!$I$10,0),0)</f>
        <v>0</v>
      </c>
      <c r="F99" s="6">
        <f>IF(E99&gt;0,IF(AND(Liquidador!$I$11&gt;=B99,Liquidador!$I$11&lt;=C99,Liquidador!$I$12&gt;=B99,Liquidador!$I$12&lt;=C99),Liquidador!$I$12-Liquidador!$I$11,IF(AND(Liquidador!$I$11&gt;=B99,Liquidador!$I$11&lt;=C99),C99-Liquidador!$I$11,IF(AND(Liquidador!$I$12&gt;=B99,Liquidador!$I$12&lt;=C99),Liquidador!$I$12-B99+1,C99-B99+1))),0)</f>
        <v>0</v>
      </c>
      <c r="G99" s="14">
        <f t="shared" si="4"/>
        <v>0</v>
      </c>
    </row>
    <row r="100" spans="1:7" ht="12.75">
      <c r="A100" s="21" t="s">
        <v>71</v>
      </c>
      <c r="B100" s="19">
        <v>41760</v>
      </c>
      <c r="C100" s="24">
        <v>41790</v>
      </c>
      <c r="D100" s="25">
        <v>0.2945</v>
      </c>
      <c r="E100" s="14">
        <f>IF(D100&gt;0,IF(AND(Liquidador!$I$12-B100&gt;=0,C100-Liquidador!$I$11&gt;=0),Liquidador!$I$10,0),0)</f>
        <v>0</v>
      </c>
      <c r="F100" s="6">
        <f>IF(E100&gt;0,IF(AND(Liquidador!$I$11&gt;=B100,Liquidador!$I$11&lt;=C100,Liquidador!$I$12&gt;=B100,Liquidador!$I$12&lt;=C100),Liquidador!$I$12-Liquidador!$I$11,IF(AND(Liquidador!$I$11&gt;=B100,Liquidador!$I$11&lt;=C100),C100-Liquidador!$I$11,IF(AND(Liquidador!$I$12&gt;=B100,Liquidador!$I$12&lt;=C100),Liquidador!$I$12-B100+1,C100-B100+1))),0)</f>
        <v>0</v>
      </c>
      <c r="G100" s="14">
        <f t="shared" si="4"/>
        <v>0</v>
      </c>
    </row>
    <row r="101" spans="1:7" ht="12.75">
      <c r="A101" s="21" t="s">
        <v>72</v>
      </c>
      <c r="B101" s="19">
        <v>41791</v>
      </c>
      <c r="C101" s="24">
        <v>41820</v>
      </c>
      <c r="D101" s="25">
        <v>0.2945</v>
      </c>
      <c r="E101" s="14">
        <f>IF(D101&gt;0,IF(AND(Liquidador!$I$12-B101&gt;=0,C101-Liquidador!$I$11&gt;=0),Liquidador!$I$10,0),0)</f>
        <v>0</v>
      </c>
      <c r="F101" s="6">
        <f>IF(E101&gt;0,IF(AND(Liquidador!$I$11&gt;=B101,Liquidador!$I$11&lt;=C101,Liquidador!$I$12&gt;=B101,Liquidador!$I$12&lt;=C101),Liquidador!$I$12-Liquidador!$I$11,IF(AND(Liquidador!$I$11&gt;=B101,Liquidador!$I$11&lt;=C101),C101-Liquidador!$I$11,IF(AND(Liquidador!$I$12&gt;=B101,Liquidador!$I$12&lt;=C101),Liquidador!$I$12-B101+1,C101-B101+1))),0)</f>
        <v>0</v>
      </c>
      <c r="G101" s="14">
        <f t="shared" si="4"/>
        <v>0</v>
      </c>
    </row>
    <row r="102" spans="1:7" ht="12.75">
      <c r="A102" s="21" t="s">
        <v>73</v>
      </c>
      <c r="B102" s="19">
        <v>41821</v>
      </c>
      <c r="C102" s="24">
        <v>41851</v>
      </c>
      <c r="D102" s="25">
        <v>0.29</v>
      </c>
      <c r="E102" s="14">
        <f>IF(D102&gt;0,IF(AND(Liquidador!$I$12-B102&gt;=0,C102-Liquidador!$I$11&gt;=0),Liquidador!$I$10,0),0)</f>
        <v>0</v>
      </c>
      <c r="F102" s="6">
        <f>IF(E102&gt;0,IF(AND(Liquidador!$I$11&gt;=B102,Liquidador!$I$11&lt;=C102,Liquidador!$I$12&gt;=B102,Liquidador!$I$12&lt;=C102),Liquidador!$I$12-Liquidador!$I$11,IF(AND(Liquidador!$I$11&gt;=B102,Liquidador!$I$11&lt;=C102),C102-Liquidador!$I$11,IF(AND(Liquidador!$I$12&gt;=B102,Liquidador!$I$12&lt;=C102),Liquidador!$I$12-B102+1,C102-B102+1))),0)</f>
        <v>0</v>
      </c>
      <c r="G102" s="14">
        <f t="shared" si="4"/>
        <v>0</v>
      </c>
    </row>
    <row r="103" spans="1:7" ht="12.75">
      <c r="A103" s="21" t="s">
        <v>74</v>
      </c>
      <c r="B103" s="19">
        <v>41852</v>
      </c>
      <c r="C103" s="24">
        <v>41882</v>
      </c>
      <c r="D103" s="25">
        <v>0.29</v>
      </c>
      <c r="E103" s="14">
        <f>IF(D103&gt;0,IF(AND(Liquidador!$I$12-B103&gt;=0,C103-Liquidador!$I$11&gt;=0),Liquidador!$I$10,0),0)</f>
        <v>0</v>
      </c>
      <c r="F103" s="6">
        <f>IF(E103&gt;0,IF(AND(Liquidador!$I$11&gt;=B103,Liquidador!$I$11&lt;=C103,Liquidador!$I$12&gt;=B103,Liquidador!$I$12&lt;=C103),Liquidador!$I$12-Liquidador!$I$11,IF(AND(Liquidador!$I$11&gt;=B103,Liquidador!$I$11&lt;=C103),C103-Liquidador!$I$11,IF(AND(Liquidador!$I$12&gt;=B103,Liquidador!$I$12&lt;=C103),Liquidador!$I$12-B103+1,C103-B103+1))),0)</f>
        <v>0</v>
      </c>
      <c r="G103" s="14">
        <f t="shared" si="4"/>
        <v>0</v>
      </c>
    </row>
    <row r="104" spans="1:7" ht="12.75">
      <c r="A104" s="21" t="s">
        <v>75</v>
      </c>
      <c r="B104" s="19">
        <v>41883</v>
      </c>
      <c r="C104" s="24">
        <v>41912</v>
      </c>
      <c r="D104" s="25">
        <v>0.29</v>
      </c>
      <c r="E104" s="14">
        <f>IF(D104&gt;0,IF(AND(Liquidador!$I$12-B104&gt;=0,C104-Liquidador!$I$11&gt;=0),Liquidador!$I$10,0),0)</f>
        <v>0</v>
      </c>
      <c r="F104" s="6">
        <f>IF(E104&gt;0,IF(AND(Liquidador!$I$11&gt;=B104,Liquidador!$I$11&lt;=C104,Liquidador!$I$12&gt;=B104,Liquidador!$I$12&lt;=C104),Liquidador!$I$12-Liquidador!$I$11,IF(AND(Liquidador!$I$11&gt;=B104,Liquidador!$I$11&lt;=C104),C104-Liquidador!$I$11,IF(AND(Liquidador!$I$12&gt;=B104,Liquidador!$I$12&lt;=C104),Liquidador!$I$12-B104+1,C104-B104+1))),0)</f>
        <v>0</v>
      </c>
      <c r="G104" s="14">
        <f t="shared" si="4"/>
        <v>0</v>
      </c>
    </row>
    <row r="105" spans="1:7" ht="12.75">
      <c r="A105" s="21" t="s">
        <v>76</v>
      </c>
      <c r="B105" s="19">
        <v>41913</v>
      </c>
      <c r="C105" s="24">
        <v>41943</v>
      </c>
      <c r="D105" s="25">
        <v>0.2876</v>
      </c>
      <c r="E105" s="14">
        <f>IF(D105&gt;0,IF(AND(Liquidador!$I$12-B105&gt;=0,C105-Liquidador!$I$11&gt;=0),Liquidador!$I$10,0),0)</f>
        <v>0</v>
      </c>
      <c r="F105" s="6">
        <f>IF(E105&gt;0,IF(AND(Liquidador!$I$11&gt;=B105,Liquidador!$I$11&lt;=C105,Liquidador!$I$12&gt;=B105,Liquidador!$I$12&lt;=C105),Liquidador!$I$12-Liquidador!$I$11,IF(AND(Liquidador!$I$11&gt;=B105,Liquidador!$I$11&lt;=C105),C105-Liquidador!$I$11,IF(AND(Liquidador!$I$12&gt;=B105,Liquidador!$I$12&lt;=C105),Liquidador!$I$12-B105+1,C105-B105+1))),0)</f>
        <v>0</v>
      </c>
      <c r="G105" s="14">
        <f t="shared" si="4"/>
        <v>0</v>
      </c>
    </row>
    <row r="106" spans="1:7" ht="12.75">
      <c r="A106" s="21" t="s">
        <v>77</v>
      </c>
      <c r="B106" s="19">
        <v>41944</v>
      </c>
      <c r="C106" s="24">
        <v>41973</v>
      </c>
      <c r="D106" s="25">
        <v>0.2876</v>
      </c>
      <c r="E106" s="14">
        <f>IF(D106&gt;0,IF(AND(Liquidador!$I$12-B106&gt;=0,C106-Liquidador!$I$11&gt;=0),Liquidador!$I$10,0),0)</f>
        <v>0</v>
      </c>
      <c r="F106" s="6">
        <f>IF(E106&gt;0,IF(AND(Liquidador!$I$11&gt;=B106,Liquidador!$I$11&lt;=C106,Liquidador!$I$12&gt;=B106,Liquidador!$I$12&lt;=C106),Liquidador!$I$12-Liquidador!$I$11,IF(AND(Liquidador!$I$11&gt;=B106,Liquidador!$I$11&lt;=C106),C106-Liquidador!$I$11,IF(AND(Liquidador!$I$12&gt;=B106,Liquidador!$I$12&lt;=C106),Liquidador!$I$12-B106+1,C106-B106+1))),0)</f>
        <v>0</v>
      </c>
      <c r="G106" s="14">
        <f t="shared" si="4"/>
        <v>0</v>
      </c>
    </row>
    <row r="107" spans="1:7" ht="12.75">
      <c r="A107" s="21" t="s">
        <v>78</v>
      </c>
      <c r="B107" s="19">
        <v>41974</v>
      </c>
      <c r="C107" s="24">
        <v>42004</v>
      </c>
      <c r="D107" s="25">
        <v>0.2876</v>
      </c>
      <c r="E107" s="14">
        <f>IF(D107&gt;0,IF(AND(Liquidador!$I$12-B107&gt;=0,C107-Liquidador!$I$11&gt;=0),Liquidador!$I$10,0),0)</f>
        <v>0</v>
      </c>
      <c r="F107" s="6">
        <f>IF(E107&gt;0,IF(AND(Liquidador!$I$11&gt;=B107,Liquidador!$I$11&lt;=C107,Liquidador!$I$12&gt;=B107,Liquidador!$I$12&lt;=C107),Liquidador!$I$12-Liquidador!$I$11,IF(AND(Liquidador!$I$11&gt;=B107,Liquidador!$I$11&lt;=C107),C107-Liquidador!$I$11,IF(AND(Liquidador!$I$12&gt;=B107,Liquidador!$I$12&lt;=C107),Liquidador!$I$12-B107+1,C107-B107+1))),0)</f>
        <v>0</v>
      </c>
      <c r="G107" s="14">
        <f t="shared" si="4"/>
        <v>0</v>
      </c>
    </row>
    <row r="108" spans="1:7" ht="12.75">
      <c r="A108" s="21" t="s">
        <v>79</v>
      </c>
      <c r="B108" s="19">
        <v>42005</v>
      </c>
      <c r="C108" s="24">
        <v>42035</v>
      </c>
      <c r="D108" s="25">
        <v>0.2882</v>
      </c>
      <c r="E108" s="14">
        <f>IF(D108&gt;0,IF(AND(Liquidador!$I$12-B108&gt;=0,C108-Liquidador!$I$11&gt;=0),Liquidador!$I$10,0),0)</f>
        <v>0</v>
      </c>
      <c r="F108" s="6">
        <f>IF(E108&gt;0,IF(AND(Liquidador!$I$11&gt;=B108,Liquidador!$I$11&lt;=C108,Liquidador!$I$12&gt;=B108,Liquidador!$I$12&lt;=C108),Liquidador!$I$12-Liquidador!$I$11,IF(AND(Liquidador!$I$11&gt;=B108,Liquidador!$I$11&lt;=C108),C108-Liquidador!$I$11,IF(AND(Liquidador!$I$12&gt;=B108,Liquidador!$I$12&lt;=C108),Liquidador!$I$12-B108+1,C108-B108+1))),0)</f>
        <v>0</v>
      </c>
      <c r="G108" s="14">
        <f t="shared" si="4"/>
        <v>0</v>
      </c>
    </row>
    <row r="109" spans="1:7" ht="12.75">
      <c r="A109" s="21" t="s">
        <v>80</v>
      </c>
      <c r="B109" s="19">
        <v>42036</v>
      </c>
      <c r="C109" s="24">
        <v>42063</v>
      </c>
      <c r="D109" s="25">
        <v>0.2882</v>
      </c>
      <c r="E109" s="14">
        <f>IF(D109&gt;0,IF(AND(Liquidador!$I$12-B109&gt;=0,C109-Liquidador!$I$11&gt;=0),Liquidador!$I$10,0),0)</f>
        <v>0</v>
      </c>
      <c r="F109" s="6">
        <f>IF(E109&gt;0,IF(AND(Liquidador!$I$11&gt;=B109,Liquidador!$I$11&lt;=C109,Liquidador!$I$12&gt;=B109,Liquidador!$I$12&lt;=C109),Liquidador!$I$12-Liquidador!$I$11,IF(AND(Liquidador!$I$11&gt;=B109,Liquidador!$I$11&lt;=C109),C109-Liquidador!$I$11,IF(AND(Liquidador!$I$12&gt;=B109,Liquidador!$I$12&lt;=C109),Liquidador!$I$12-B109+1,C109-B109+1))),0)</f>
        <v>0</v>
      </c>
      <c r="G109" s="14">
        <f t="shared" si="4"/>
        <v>0</v>
      </c>
    </row>
    <row r="110" spans="1:7" ht="12.75">
      <c r="A110" s="21" t="s">
        <v>81</v>
      </c>
      <c r="B110" s="19">
        <v>42064</v>
      </c>
      <c r="C110" s="24">
        <v>42094</v>
      </c>
      <c r="D110" s="25">
        <v>0.2882</v>
      </c>
      <c r="E110" s="14">
        <f>IF(D110&gt;0,IF(AND(Liquidador!$I$12-B110&gt;=0,C110-Liquidador!$I$11&gt;=0),Liquidador!$I$10,0),0)</f>
        <v>0</v>
      </c>
      <c r="F110" s="6">
        <f>IF(E110&gt;0,IF(AND(Liquidador!$I$11&gt;=B110,Liquidador!$I$11&lt;=C110,Liquidador!$I$12&gt;=B110,Liquidador!$I$12&lt;=C110),Liquidador!$I$12-Liquidador!$I$11,IF(AND(Liquidador!$I$11&gt;=B110,Liquidador!$I$11&lt;=C110),C110-Liquidador!$I$11,IF(AND(Liquidador!$I$12&gt;=B110,Liquidador!$I$12&lt;=C110),Liquidador!$I$12-B110+1,C110-B110+1))),0)</f>
        <v>0</v>
      </c>
      <c r="G110" s="14">
        <f t="shared" si="4"/>
        <v>0</v>
      </c>
    </row>
    <row r="111" spans="1:7" ht="12.75">
      <c r="A111" s="21" t="s">
        <v>82</v>
      </c>
      <c r="B111" s="19">
        <v>42095</v>
      </c>
      <c r="C111" s="24">
        <v>42124</v>
      </c>
      <c r="D111" s="25">
        <v>0.2906</v>
      </c>
      <c r="E111" s="14">
        <f>IF(D111&gt;0,IF(AND(Liquidador!$I$12-B111&gt;=0,C111-Liquidador!$I$11&gt;=0),Liquidador!$I$10,0),0)</f>
        <v>0</v>
      </c>
      <c r="F111" s="6">
        <f>IF(E111&gt;0,IF(AND(Liquidador!$I$11&gt;=B111,Liquidador!$I$11&lt;=C111,Liquidador!$I$12&gt;=B111,Liquidador!$I$12&lt;=C111),Liquidador!$I$12-Liquidador!$I$11,IF(AND(Liquidador!$I$11&gt;=B111,Liquidador!$I$11&lt;=C111),C111-Liquidador!$I$11,IF(AND(Liquidador!$I$12&gt;=B111,Liquidador!$I$12&lt;=C111),Liquidador!$I$12-B111+1,C111-B111+1))),0)</f>
        <v>0</v>
      </c>
      <c r="G111" s="14">
        <f t="shared" si="4"/>
        <v>0</v>
      </c>
    </row>
    <row r="112" spans="1:7" ht="12.75">
      <c r="A112" s="21" t="s">
        <v>83</v>
      </c>
      <c r="B112" s="19">
        <v>42125</v>
      </c>
      <c r="C112" s="24">
        <v>42155</v>
      </c>
      <c r="D112" s="25">
        <v>0.2906</v>
      </c>
      <c r="E112" s="14">
        <f>IF(D112&gt;0,IF(AND(Liquidador!$I$12-B112&gt;=0,C112-Liquidador!$I$11&gt;=0),Liquidador!$I$10,0),0)</f>
        <v>0</v>
      </c>
      <c r="F112" s="6">
        <f>IF(E112&gt;0,IF(AND(Liquidador!$I$11&gt;=B112,Liquidador!$I$11&lt;=C112,Liquidador!$I$12&gt;=B112,Liquidador!$I$12&lt;=C112),Liquidador!$I$12-Liquidador!$I$11,IF(AND(Liquidador!$I$11&gt;=B112,Liquidador!$I$11&lt;=C112),C112-Liquidador!$I$11,IF(AND(Liquidador!$I$12&gt;=B112,Liquidador!$I$12&lt;=C112),Liquidador!$I$12-B112+1,C112-B112+1))),0)</f>
        <v>0</v>
      </c>
      <c r="G112" s="14">
        <f t="shared" si="4"/>
        <v>0</v>
      </c>
    </row>
    <row r="113" spans="1:7" ht="12.75">
      <c r="A113" s="21" t="s">
        <v>84</v>
      </c>
      <c r="B113" s="19">
        <v>42156</v>
      </c>
      <c r="C113" s="24">
        <v>42185</v>
      </c>
      <c r="D113" s="25">
        <v>0.2906</v>
      </c>
      <c r="E113" s="14">
        <f>IF(D113&gt;0,IF(AND(Liquidador!$I$12-B113&gt;=0,C113-Liquidador!$I$11&gt;=0),Liquidador!$I$10,0),0)</f>
        <v>0</v>
      </c>
      <c r="F113" s="6">
        <f>IF(E113&gt;0,IF(AND(Liquidador!$I$11&gt;=B113,Liquidador!$I$11&lt;=C113,Liquidador!$I$12&gt;=B113,Liquidador!$I$12&lt;=C113),Liquidador!$I$12-Liquidador!$I$11,IF(AND(Liquidador!$I$11&gt;=B113,Liquidador!$I$11&lt;=C113),C113-Liquidador!$I$11,IF(AND(Liquidador!$I$12&gt;=B113,Liquidador!$I$12&lt;=C113),Liquidador!$I$12-B113+1,C113-B113+1))),0)</f>
        <v>0</v>
      </c>
      <c r="G113" s="14">
        <f t="shared" si="4"/>
        <v>0</v>
      </c>
    </row>
    <row r="114" spans="1:7" ht="12.75">
      <c r="A114" s="21" t="s">
        <v>85</v>
      </c>
      <c r="B114" s="19">
        <v>42186</v>
      </c>
      <c r="C114" s="24">
        <v>42216</v>
      </c>
      <c r="D114" s="25">
        <v>0.2889</v>
      </c>
      <c r="E114" s="14">
        <f>IF(D114&gt;0,IF(AND(Liquidador!$I$12-B114&gt;=0,C114-Liquidador!$I$11&gt;=0),Liquidador!$I$10,0),0)</f>
        <v>0</v>
      </c>
      <c r="F114" s="6">
        <f>IF(E114&gt;0,IF(AND(Liquidador!$I$11&gt;=B114,Liquidador!$I$11&lt;=C114,Liquidador!$I$12&gt;=B114,Liquidador!$I$12&lt;=C114),Liquidador!$I$12-Liquidador!$I$11,IF(AND(Liquidador!$I$11&gt;=B114,Liquidador!$I$11&lt;=C114),C114-Liquidador!$I$11,IF(AND(Liquidador!$I$12&gt;=B114,Liquidador!$I$12&lt;=C114),Liquidador!$I$12-B114+1,C114-B114+1))),0)</f>
        <v>0</v>
      </c>
      <c r="G114" s="14">
        <f t="shared" si="4"/>
        <v>0</v>
      </c>
    </row>
    <row r="115" spans="1:7" ht="12.75">
      <c r="A115" s="21" t="s">
        <v>86</v>
      </c>
      <c r="B115" s="19">
        <v>42217</v>
      </c>
      <c r="C115" s="24">
        <v>42247</v>
      </c>
      <c r="D115" s="25">
        <v>0.2889</v>
      </c>
      <c r="E115" s="14">
        <f>IF(D115&gt;0,IF(AND(Liquidador!$I$12-B115&gt;=0,C115-Liquidador!$I$11&gt;=0),Liquidador!$I$10,0),0)</f>
        <v>0</v>
      </c>
      <c r="F115" s="6">
        <f>IF(E115&gt;0,IF(AND(Liquidador!$I$11&gt;=B115,Liquidador!$I$11&lt;=C115,Liquidador!$I$12&gt;=B115,Liquidador!$I$12&lt;=C115),Liquidador!$I$12-Liquidador!$I$11,IF(AND(Liquidador!$I$11&gt;=B115,Liquidador!$I$11&lt;=C115),C115-Liquidador!$I$11,IF(AND(Liquidador!$I$12&gt;=B115,Liquidador!$I$12&lt;=C115),Liquidador!$I$12-B115+1,C115-B115+1))),0)</f>
        <v>0</v>
      </c>
      <c r="G115" s="14">
        <f t="shared" si="4"/>
        <v>0</v>
      </c>
    </row>
    <row r="116" spans="1:7" ht="12.75">
      <c r="A116" s="21" t="s">
        <v>87</v>
      </c>
      <c r="B116" s="19">
        <v>42248</v>
      </c>
      <c r="C116" s="24">
        <v>42277</v>
      </c>
      <c r="D116" s="25">
        <v>0.2889</v>
      </c>
      <c r="E116" s="14">
        <f>IF(D116&gt;0,IF(AND(Liquidador!$I$12-B116&gt;=0,C116-Liquidador!$I$11&gt;=0),Liquidador!$I$10,0),0)</f>
        <v>187500</v>
      </c>
      <c r="F116" s="6">
        <f>IF(E116&gt;0,IF(AND(Liquidador!$I$11&gt;=B116,Liquidador!$I$11&lt;=C116,Liquidador!$I$12&gt;=B116,Liquidador!$I$12&lt;=C116),Liquidador!$I$12-Liquidador!$I$11,IF(AND(Liquidador!$I$11&gt;=B116,Liquidador!$I$11&lt;=C116),C116-Liquidador!$I$11,IF(AND(Liquidador!$I$12&gt;=B116,Liquidador!$I$12&lt;=C116),Liquidador!$I$12-B116+1,C116-B116+1))),0)</f>
        <v>23</v>
      </c>
      <c r="G116" s="14">
        <f t="shared" si="4"/>
        <v>3404.0471311475408</v>
      </c>
    </row>
    <row r="117" spans="1:7" ht="12.75">
      <c r="A117" s="21" t="s">
        <v>97</v>
      </c>
      <c r="B117" s="19">
        <v>42278</v>
      </c>
      <c r="C117" s="24">
        <v>42308</v>
      </c>
      <c r="D117" s="25">
        <v>0.29</v>
      </c>
      <c r="E117" s="14">
        <f>IF(D117&gt;0,IF(AND(Liquidador!$I$12-B117&gt;=0,C117-Liquidador!$I$11&gt;=0),Liquidador!$I$10,0),0)</f>
        <v>187500</v>
      </c>
      <c r="F117" s="6">
        <f>IF(E117&gt;0,IF(AND(Liquidador!$I$11&gt;=B117,Liquidador!$I$11&lt;=C117,Liquidador!$I$12&gt;=B117,Liquidador!$I$12&lt;=C117),Liquidador!$I$12-Liquidador!$I$11,IF(AND(Liquidador!$I$11&gt;=B117,Liquidador!$I$11&lt;=C117),C117-Liquidador!$I$11,IF(AND(Liquidador!$I$12&gt;=B117,Liquidador!$I$12&lt;=C117),Liquidador!$I$12-B117+1,C117-B117+1))),0)</f>
        <v>15</v>
      </c>
      <c r="G117" s="14">
        <f t="shared" si="4"/>
        <v>2228.483606557377</v>
      </c>
    </row>
    <row r="118" spans="1:7" ht="12.75">
      <c r="A118" s="21" t="s">
        <v>98</v>
      </c>
      <c r="B118" s="19">
        <v>42309</v>
      </c>
      <c r="C118" s="24">
        <v>42338</v>
      </c>
      <c r="D118" s="25">
        <v>0.29</v>
      </c>
      <c r="E118" s="14">
        <f>IF(D118&gt;0,IF(AND(Liquidador!$I$12-B118&gt;=0,C118-Liquidador!$I$11&gt;=0),Liquidador!$I$10,0),0)</f>
        <v>0</v>
      </c>
      <c r="F118" s="6">
        <f>IF(E118&gt;0,IF(AND(Liquidador!$I$11&gt;=B118,Liquidador!$I$11&lt;=C118,Liquidador!$I$12&gt;=B118,Liquidador!$I$12&lt;=C118),Liquidador!$I$12-Liquidador!$I$11,IF(AND(Liquidador!$I$11&gt;=B118,Liquidador!$I$11&lt;=C118),C118-Liquidador!$I$11,IF(AND(Liquidador!$I$12&gt;=B118,Liquidador!$I$12&lt;=C118),Liquidador!$I$12-B118+1,C118-B118+1))),0)</f>
        <v>0</v>
      </c>
      <c r="G118" s="14">
        <f t="shared" si="4"/>
        <v>0</v>
      </c>
    </row>
    <row r="119" spans="1:7" ht="12.75">
      <c r="A119" s="21" t="s">
        <v>99</v>
      </c>
      <c r="B119" s="19">
        <v>42339</v>
      </c>
      <c r="C119" s="24">
        <v>42369</v>
      </c>
      <c r="D119" s="25">
        <v>0.29</v>
      </c>
      <c r="E119" s="14">
        <f>IF(D119&gt;0,IF(AND(Liquidador!$I$12-B119&gt;=0,C119-Liquidador!$I$11&gt;=0),Liquidador!$I$10,0),0)</f>
        <v>0</v>
      </c>
      <c r="F119" s="6">
        <f>IF(E119&gt;0,IF(AND(Liquidador!$I$11&gt;=B119,Liquidador!$I$11&lt;=C119,Liquidador!$I$12&gt;=B119,Liquidador!$I$12&lt;=C119),Liquidador!$I$12-Liquidador!$I$11,IF(AND(Liquidador!$I$11&gt;=B119,Liquidador!$I$11&lt;=C119),C119-Liquidador!$I$11,IF(AND(Liquidador!$I$12&gt;=B119,Liquidador!$I$12&lt;=C119),Liquidador!$I$12-B119+1,C119-B119+1))),0)</f>
        <v>0</v>
      </c>
      <c r="G119" s="14">
        <f t="shared" si="4"/>
        <v>0</v>
      </c>
    </row>
  </sheetData>
  <sheetProtection/>
  <mergeCells count="1">
    <mergeCell ref="A1:G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BBVA HORIZONTE P Y 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Hernan Martinez Martinez</dc:creator>
  <cp:keywords/>
  <dc:description/>
  <cp:lastModifiedBy>Sanabria Pelaez Joice (Aportes en Línea)</cp:lastModifiedBy>
  <cp:lastPrinted>2008-10-06T20:39:13Z</cp:lastPrinted>
  <dcterms:created xsi:type="dcterms:W3CDTF">2007-01-16T17:31:04Z</dcterms:created>
  <dcterms:modified xsi:type="dcterms:W3CDTF">2015-10-01T19:31:30Z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